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/>
  <mc:AlternateContent xmlns:mc="http://schemas.openxmlformats.org/markup-compatibility/2006">
    <mc:Choice Requires="x15">
      <x15ac:absPath xmlns:x15ac="http://schemas.microsoft.com/office/spreadsheetml/2010/11/ac" url="D:\BackUp\★Excel2016\リポ払い\"/>
    </mc:Choice>
  </mc:AlternateContent>
  <xr:revisionPtr revIDLastSave="0" documentId="13_ncr:1_{CB19176D-1EBE-49A5-9C5A-40CBED235B87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リボ払い試算表" sheetId="22" r:id="rId1"/>
    <sheet name="支払日テーブル" sheetId="3" r:id="rId2"/>
    <sheet name="休日テーブル" sheetId="14" r:id="rId3"/>
  </sheets>
  <definedNames>
    <definedName name="_xlnm._FilterDatabase" localSheetId="0" hidden="1">リボ払い試算表!$I$9:$I$613</definedName>
    <definedName name="holiday">T休日[日付]</definedName>
    <definedName name="holidaytype">T休日[[No]:[日付]]</definedName>
    <definedName name="payment">支払日テーブル!$A$2:$B$3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14" l="1"/>
  <c r="G9" i="22"/>
  <c r="G13" i="22" s="1"/>
  <c r="G19" i="22" s="1"/>
  <c r="G25" i="22" s="1"/>
  <c r="D8" i="22"/>
  <c r="C8" i="22"/>
  <c r="B8" i="22"/>
  <c r="A8" i="22"/>
  <c r="D7" i="22"/>
  <c r="C7" i="22"/>
  <c r="B7" i="22"/>
  <c r="A7" i="22"/>
  <c r="D6" i="22"/>
  <c r="C6" i="22"/>
  <c r="B6" i="22"/>
  <c r="A6" i="22"/>
  <c r="D5" i="22"/>
  <c r="C5" i="22" s="1"/>
  <c r="A5" i="22"/>
  <c r="D4" i="22"/>
  <c r="C4" i="22" s="1"/>
  <c r="A4" i="22"/>
  <c r="D2" i="22"/>
  <c r="E2" i="22" s="1"/>
  <c r="C564" i="14"/>
  <c r="C545" i="14"/>
  <c r="C525" i="14"/>
  <c r="C504" i="14"/>
  <c r="C482" i="14"/>
  <c r="C460" i="14"/>
  <c r="C440" i="14"/>
  <c r="C421" i="14"/>
  <c r="C402" i="14"/>
  <c r="C381" i="14"/>
  <c r="C360" i="14"/>
  <c r="C338" i="14"/>
  <c r="C319" i="14"/>
  <c r="C299" i="14"/>
  <c r="C279" i="14"/>
  <c r="C257" i="14"/>
  <c r="C235" i="14"/>
  <c r="C213" i="14"/>
  <c r="C194" i="14"/>
  <c r="C174" i="14"/>
  <c r="C153" i="14"/>
  <c r="C131" i="14"/>
  <c r="C107" i="14"/>
  <c r="C88" i="14"/>
  <c r="C69" i="14"/>
  <c r="C49" i="14"/>
  <c r="C563" i="14"/>
  <c r="C28" i="14"/>
  <c r="C463" i="14"/>
  <c r="C462" i="14"/>
  <c r="C485" i="14"/>
  <c r="C484" i="14"/>
  <c r="C507" i="14"/>
  <c r="C506" i="14"/>
  <c r="C528" i="14"/>
  <c r="C527" i="14"/>
  <c r="C548" i="14"/>
  <c r="C443" i="14"/>
  <c r="C424" i="14"/>
  <c r="C423" i="14"/>
  <c r="C405" i="14"/>
  <c r="C404" i="14"/>
  <c r="C384" i="14"/>
  <c r="C383" i="14"/>
  <c r="C363" i="14"/>
  <c r="C362" i="14"/>
  <c r="C341" i="14"/>
  <c r="C340" i="14"/>
  <c r="C322" i="14"/>
  <c r="C302" i="14"/>
  <c r="C301" i="14"/>
  <c r="C282" i="14"/>
  <c r="C281" i="14"/>
  <c r="C260" i="14"/>
  <c r="C259" i="14"/>
  <c r="C238" i="14"/>
  <c r="C237" i="14"/>
  <c r="C216" i="14"/>
  <c r="C215" i="14"/>
  <c r="C197" i="14"/>
  <c r="C196" i="14"/>
  <c r="C177" i="14"/>
  <c r="C176" i="14"/>
  <c r="C156" i="14"/>
  <c r="C155" i="14"/>
  <c r="C134" i="14"/>
  <c r="C133" i="14"/>
  <c r="C110" i="14"/>
  <c r="C109" i="14"/>
  <c r="C91" i="14"/>
  <c r="C72" i="14"/>
  <c r="C71" i="14"/>
  <c r="C52" i="14"/>
  <c r="C51" i="14"/>
  <c r="C31" i="14"/>
  <c r="C30" i="14"/>
  <c r="C562" i="14"/>
  <c r="C561" i="14"/>
  <c r="C560" i="14"/>
  <c r="C559" i="14"/>
  <c r="C558" i="14"/>
  <c r="C557" i="14"/>
  <c r="C556" i="14"/>
  <c r="C555" i="14"/>
  <c r="C554" i="14"/>
  <c r="C553" i="14"/>
  <c r="C552" i="14"/>
  <c r="C551" i="14"/>
  <c r="C550" i="14"/>
  <c r="C549" i="14"/>
  <c r="C547" i="14"/>
  <c r="C546" i="14"/>
  <c r="C544" i="14"/>
  <c r="C543" i="14"/>
  <c r="C542" i="14"/>
  <c r="C541" i="14"/>
  <c r="C540" i="14"/>
  <c r="C539" i="14"/>
  <c r="C538" i="14"/>
  <c r="C537" i="14"/>
  <c r="C536" i="14"/>
  <c r="C535" i="14"/>
  <c r="C534" i="14"/>
  <c r="C533" i="14"/>
  <c r="C532" i="14"/>
  <c r="C531" i="14"/>
  <c r="C530" i="14"/>
  <c r="C529" i="14"/>
  <c r="C526" i="14"/>
  <c r="C524" i="14"/>
  <c r="C523" i="14"/>
  <c r="C522" i="14"/>
  <c r="C521" i="14"/>
  <c r="C520" i="14"/>
  <c r="C519" i="14"/>
  <c r="C518" i="14"/>
  <c r="C517" i="14"/>
  <c r="C516" i="14"/>
  <c r="C515" i="14"/>
  <c r="C514" i="14"/>
  <c r="C513" i="14"/>
  <c r="C512" i="14"/>
  <c r="C511" i="14"/>
  <c r="C510" i="14"/>
  <c r="C509" i="14"/>
  <c r="C508" i="14"/>
  <c r="C505" i="14"/>
  <c r="C503" i="14"/>
  <c r="C502" i="14"/>
  <c r="C501" i="14"/>
  <c r="C500" i="14"/>
  <c r="C499" i="14"/>
  <c r="C498" i="14"/>
  <c r="C497" i="14"/>
  <c r="C496" i="14"/>
  <c r="C495" i="14"/>
  <c r="C494" i="14"/>
  <c r="C493" i="14"/>
  <c r="C492" i="14"/>
  <c r="C491" i="14"/>
  <c r="C490" i="14"/>
  <c r="C489" i="14"/>
  <c r="C488" i="14"/>
  <c r="C487" i="14"/>
  <c r="C486" i="14"/>
  <c r="C483" i="14"/>
  <c r="C481" i="14"/>
  <c r="C480" i="14"/>
  <c r="C479" i="14"/>
  <c r="C478" i="14"/>
  <c r="C477" i="14"/>
  <c r="C476" i="14"/>
  <c r="C475" i="14"/>
  <c r="C474" i="14"/>
  <c r="C473" i="14"/>
  <c r="C472" i="14"/>
  <c r="C471" i="14"/>
  <c r="C470" i="14"/>
  <c r="C469" i="14"/>
  <c r="C468" i="14"/>
  <c r="C467" i="14"/>
  <c r="C466" i="14"/>
  <c r="C465" i="14"/>
  <c r="C464" i="14"/>
  <c r="C461" i="14"/>
  <c r="C459" i="14"/>
  <c r="C458" i="14"/>
  <c r="C457" i="14"/>
  <c r="C456" i="14"/>
  <c r="C455" i="14"/>
  <c r="C454" i="14"/>
  <c r="C453" i="14"/>
  <c r="C452" i="14"/>
  <c r="C451" i="14"/>
  <c r="C450" i="14"/>
  <c r="C449" i="14"/>
  <c r="C448" i="14"/>
  <c r="C447" i="14"/>
  <c r="C446" i="14"/>
  <c r="C445" i="14"/>
  <c r="C444" i="14"/>
  <c r="C442" i="14"/>
  <c r="C441" i="14"/>
  <c r="C439" i="14"/>
  <c r="C438" i="14"/>
  <c r="C437" i="14"/>
  <c r="C436" i="14"/>
  <c r="C435" i="14"/>
  <c r="C434" i="14"/>
  <c r="C433" i="14"/>
  <c r="C432" i="14"/>
  <c r="C431" i="14"/>
  <c r="C430" i="14"/>
  <c r="C429" i="14"/>
  <c r="C428" i="14"/>
  <c r="C427" i="14"/>
  <c r="C426" i="14"/>
  <c r="C425" i="14"/>
  <c r="C422" i="14"/>
  <c r="C420" i="14"/>
  <c r="C419" i="14"/>
  <c r="C418" i="14"/>
  <c r="C417" i="14"/>
  <c r="C416" i="14"/>
  <c r="C415" i="14"/>
  <c r="C414" i="14"/>
  <c r="C413" i="14"/>
  <c r="C412" i="14"/>
  <c r="C411" i="14"/>
  <c r="C410" i="14"/>
  <c r="C409" i="14"/>
  <c r="C408" i="14"/>
  <c r="C407" i="14"/>
  <c r="C406" i="14"/>
  <c r="C403" i="14"/>
  <c r="C401" i="14"/>
  <c r="C400" i="14"/>
  <c r="C399" i="14"/>
  <c r="C398" i="14"/>
  <c r="C397" i="14"/>
  <c r="C396" i="14"/>
  <c r="C395" i="14"/>
  <c r="C394" i="14"/>
  <c r="C393" i="14"/>
  <c r="C392" i="14"/>
  <c r="C391" i="14"/>
  <c r="C390" i="14"/>
  <c r="C389" i="14"/>
  <c r="C388" i="14"/>
  <c r="C387" i="14"/>
  <c r="C386" i="14"/>
  <c r="C385" i="14"/>
  <c r="C382" i="14"/>
  <c r="C380" i="14"/>
  <c r="C379" i="14"/>
  <c r="C378" i="14"/>
  <c r="C377" i="14"/>
  <c r="C376" i="14"/>
  <c r="C375" i="14"/>
  <c r="C374" i="14"/>
  <c r="C373" i="14"/>
  <c r="C372" i="14"/>
  <c r="C371" i="14"/>
  <c r="C370" i="14"/>
  <c r="C369" i="14"/>
  <c r="C368" i="14"/>
  <c r="C367" i="14"/>
  <c r="C366" i="14"/>
  <c r="C365" i="14"/>
  <c r="C364" i="14"/>
  <c r="C361" i="14"/>
  <c r="C359" i="14"/>
  <c r="C358" i="14"/>
  <c r="C357" i="14"/>
  <c r="C356" i="14"/>
  <c r="C355" i="14"/>
  <c r="C354" i="14"/>
  <c r="C353" i="14"/>
  <c r="C352" i="14"/>
  <c r="C351" i="14"/>
  <c r="C350" i="14"/>
  <c r="C349" i="14"/>
  <c r="C348" i="14"/>
  <c r="C347" i="14"/>
  <c r="C346" i="14"/>
  <c r="C345" i="14"/>
  <c r="C344" i="14"/>
  <c r="C343" i="14"/>
  <c r="C342" i="14"/>
  <c r="C339" i="14"/>
  <c r="C337" i="14"/>
  <c r="C336" i="14"/>
  <c r="C335" i="14"/>
  <c r="C334" i="14"/>
  <c r="C333" i="14"/>
  <c r="C332" i="14"/>
  <c r="C331" i="14"/>
  <c r="C330" i="14"/>
  <c r="C329" i="14"/>
  <c r="C328" i="14"/>
  <c r="C327" i="14"/>
  <c r="C326" i="14"/>
  <c r="C325" i="14"/>
  <c r="C324" i="14"/>
  <c r="C323" i="14"/>
  <c r="C321" i="14"/>
  <c r="C320" i="14"/>
  <c r="C318" i="14"/>
  <c r="C317" i="14"/>
  <c r="C316" i="14"/>
  <c r="C315" i="14"/>
  <c r="C314" i="14"/>
  <c r="C313" i="14"/>
  <c r="C312" i="14"/>
  <c r="C311" i="14"/>
  <c r="C310" i="14"/>
  <c r="C309" i="14"/>
  <c r="C308" i="14"/>
  <c r="C307" i="14"/>
  <c r="C306" i="14"/>
  <c r="C305" i="14"/>
  <c r="C304" i="14"/>
  <c r="C303" i="14"/>
  <c r="C300" i="14"/>
  <c r="C298" i="14"/>
  <c r="C297" i="14"/>
  <c r="C296" i="14"/>
  <c r="C295" i="14"/>
  <c r="C294" i="14"/>
  <c r="C293" i="14"/>
  <c r="C292" i="14"/>
  <c r="C291" i="14"/>
  <c r="C290" i="14"/>
  <c r="C289" i="14"/>
  <c r="C288" i="14"/>
  <c r="C287" i="14"/>
  <c r="C286" i="14"/>
  <c r="C285" i="14"/>
  <c r="C284" i="14"/>
  <c r="C283" i="14"/>
  <c r="C280" i="14"/>
  <c r="C278" i="14"/>
  <c r="C277" i="14"/>
  <c r="C276" i="14"/>
  <c r="C275" i="14"/>
  <c r="C274" i="14"/>
  <c r="C273" i="14"/>
  <c r="C272" i="14"/>
  <c r="C271" i="14"/>
  <c r="C270" i="14"/>
  <c r="C269" i="14"/>
  <c r="C268" i="14"/>
  <c r="C267" i="14"/>
  <c r="C266" i="14"/>
  <c r="C265" i="14"/>
  <c r="C264" i="14"/>
  <c r="C263" i="14"/>
  <c r="C262" i="14"/>
  <c r="C261" i="14"/>
  <c r="C258" i="14"/>
  <c r="C256" i="14"/>
  <c r="C255" i="14"/>
  <c r="C254" i="14"/>
  <c r="C253" i="14"/>
  <c r="C252" i="14"/>
  <c r="C251" i="14"/>
  <c r="C250" i="14"/>
  <c r="C249" i="14"/>
  <c r="C248" i="14"/>
  <c r="C247" i="14"/>
  <c r="C246" i="14"/>
  <c r="C245" i="14"/>
  <c r="C244" i="14"/>
  <c r="C243" i="14"/>
  <c r="C242" i="14"/>
  <c r="C241" i="14"/>
  <c r="C240" i="14"/>
  <c r="C239" i="14"/>
  <c r="C236" i="14"/>
  <c r="C234" i="14"/>
  <c r="C233" i="14"/>
  <c r="C232" i="14"/>
  <c r="C231" i="14"/>
  <c r="C230" i="14"/>
  <c r="C229" i="14"/>
  <c r="C228" i="14"/>
  <c r="C227" i="14"/>
  <c r="C226" i="14"/>
  <c r="C225" i="14"/>
  <c r="C224" i="14"/>
  <c r="C223" i="14"/>
  <c r="C222" i="14"/>
  <c r="C221" i="14"/>
  <c r="C220" i="14"/>
  <c r="C219" i="14"/>
  <c r="C218" i="14"/>
  <c r="C217" i="14"/>
  <c r="C214" i="14"/>
  <c r="C212" i="14"/>
  <c r="C211" i="14"/>
  <c r="C210" i="14"/>
  <c r="C209" i="14"/>
  <c r="C208" i="14"/>
  <c r="C207" i="14"/>
  <c r="C206" i="14"/>
  <c r="C205" i="14"/>
  <c r="C204" i="14"/>
  <c r="C203" i="14"/>
  <c r="C202" i="14"/>
  <c r="C201" i="14"/>
  <c r="C200" i="14"/>
  <c r="C199" i="14"/>
  <c r="C198" i="14"/>
  <c r="C195" i="14"/>
  <c r="C193" i="14"/>
  <c r="C192" i="14"/>
  <c r="C191" i="14"/>
  <c r="C190" i="14"/>
  <c r="C189" i="14"/>
  <c r="C188" i="14"/>
  <c r="C187" i="14"/>
  <c r="C186" i="14"/>
  <c r="C185" i="14"/>
  <c r="C184" i="14"/>
  <c r="C183" i="14"/>
  <c r="C182" i="14"/>
  <c r="C181" i="14"/>
  <c r="C180" i="14"/>
  <c r="C179" i="14"/>
  <c r="C178" i="14"/>
  <c r="C175" i="14"/>
  <c r="C173" i="14"/>
  <c r="C172" i="14"/>
  <c r="C171" i="14"/>
  <c r="C170" i="14"/>
  <c r="C169" i="14"/>
  <c r="C168" i="14"/>
  <c r="C167" i="14"/>
  <c r="C166" i="14"/>
  <c r="C165" i="14"/>
  <c r="C164" i="14"/>
  <c r="C163" i="14"/>
  <c r="C162" i="14"/>
  <c r="C161" i="14"/>
  <c r="C160" i="14"/>
  <c r="C159" i="14"/>
  <c r="C158" i="14"/>
  <c r="C157" i="14"/>
  <c r="C154" i="14"/>
  <c r="C152" i="14"/>
  <c r="C151" i="14"/>
  <c r="C150" i="14"/>
  <c r="C149" i="14"/>
  <c r="C148" i="14"/>
  <c r="C147" i="14"/>
  <c r="C146" i="14"/>
  <c r="C145" i="14"/>
  <c r="C144" i="14"/>
  <c r="C143" i="14"/>
  <c r="C142" i="14"/>
  <c r="C141" i="14"/>
  <c r="C140" i="14"/>
  <c r="C139" i="14"/>
  <c r="C138" i="14"/>
  <c r="C137" i="14"/>
  <c r="C136" i="14"/>
  <c r="C135" i="14"/>
  <c r="C132" i="14"/>
  <c r="C130" i="14"/>
  <c r="C129" i="14"/>
  <c r="C128" i="14"/>
  <c r="C127" i="14"/>
  <c r="C126" i="14"/>
  <c r="C125" i="14"/>
  <c r="C124" i="14"/>
  <c r="C123" i="14"/>
  <c r="C122" i="14"/>
  <c r="C121" i="14"/>
  <c r="C120" i="14"/>
  <c r="C119" i="14"/>
  <c r="C118" i="14"/>
  <c r="C117" i="14"/>
  <c r="C116" i="14"/>
  <c r="C115" i="14"/>
  <c r="C114" i="14"/>
  <c r="C113" i="14"/>
  <c r="C112" i="14"/>
  <c r="C111" i="14"/>
  <c r="C108" i="14"/>
  <c r="C106" i="14"/>
  <c r="C105" i="14"/>
  <c r="C104" i="14"/>
  <c r="C103" i="14"/>
  <c r="C102" i="14"/>
  <c r="C101" i="14"/>
  <c r="C100" i="14"/>
  <c r="C99" i="14"/>
  <c r="C98" i="14"/>
  <c r="C97" i="14"/>
  <c r="C96" i="14"/>
  <c r="C95" i="14"/>
  <c r="C94" i="14"/>
  <c r="C93" i="14"/>
  <c r="C92" i="14"/>
  <c r="C90" i="14"/>
  <c r="C89" i="14"/>
  <c r="C87" i="14"/>
  <c r="C86" i="14"/>
  <c r="C85" i="14"/>
  <c r="C84" i="14"/>
  <c r="C83" i="14"/>
  <c r="C82" i="14"/>
  <c r="C81" i="14"/>
  <c r="C80" i="14"/>
  <c r="C79" i="14"/>
  <c r="C78" i="14"/>
  <c r="C77" i="14"/>
  <c r="C76" i="14"/>
  <c r="C75" i="14"/>
  <c r="C74" i="14"/>
  <c r="C73" i="14"/>
  <c r="C70" i="14"/>
  <c r="C68" i="14"/>
  <c r="C67" i="14"/>
  <c r="C66" i="14"/>
  <c r="C65" i="14"/>
  <c r="C64" i="14"/>
  <c r="C63" i="14"/>
  <c r="C62" i="14"/>
  <c r="C61" i="14"/>
  <c r="C60" i="14"/>
  <c r="C59" i="14"/>
  <c r="C58" i="14"/>
  <c r="C57" i="14"/>
  <c r="C56" i="14"/>
  <c r="C55" i="14"/>
  <c r="C54" i="14"/>
  <c r="C53" i="14"/>
  <c r="C50" i="14"/>
  <c r="C48" i="14"/>
  <c r="C47" i="14"/>
  <c r="C46" i="14"/>
  <c r="C45" i="14"/>
  <c r="C44" i="14"/>
  <c r="C43" i="14"/>
  <c r="C42" i="14"/>
  <c r="C41" i="14"/>
  <c r="C40" i="14"/>
  <c r="C39" i="14"/>
  <c r="C38" i="14"/>
  <c r="C37" i="14"/>
  <c r="C36" i="14"/>
  <c r="C35" i="14"/>
  <c r="C34" i="14"/>
  <c r="C33" i="14"/>
  <c r="C32" i="14"/>
  <c r="C29" i="14"/>
  <c r="C27" i="14"/>
  <c r="C26" i="14"/>
  <c r="C25" i="14"/>
  <c r="C24" i="14"/>
  <c r="C23" i="14"/>
  <c r="C22" i="14"/>
  <c r="C21" i="14"/>
  <c r="C20" i="14"/>
  <c r="C19" i="14"/>
  <c r="C18" i="14"/>
  <c r="C17" i="14"/>
  <c r="AD17" i="14"/>
  <c r="V17" i="14"/>
  <c r="N17" i="14"/>
  <c r="F17" i="14"/>
  <c r="C16" i="14"/>
  <c r="C15" i="14"/>
  <c r="C14" i="14"/>
  <c r="C13" i="14"/>
  <c r="C12" i="14"/>
  <c r="C11" i="14"/>
  <c r="C10" i="14"/>
  <c r="C9" i="14"/>
  <c r="AD9" i="14"/>
  <c r="V9" i="14"/>
  <c r="N9" i="14"/>
  <c r="F9" i="14"/>
  <c r="C8" i="14"/>
  <c r="C7" i="14"/>
  <c r="C6" i="14"/>
  <c r="C5" i="14"/>
  <c r="B2" i="14"/>
  <c r="AD1" i="14"/>
  <c r="V1" i="14"/>
  <c r="N1" i="14"/>
  <c r="F1" i="14"/>
  <c r="B4" i="22" l="1"/>
  <c r="B5" i="22"/>
  <c r="C9" i="22"/>
  <c r="F9" i="22" s="1"/>
  <c r="G31" i="22"/>
  <c r="H13" i="22"/>
  <c r="N3" i="14"/>
  <c r="N2" i="14" s="1"/>
  <c r="AD3" i="14"/>
  <c r="AE3" i="14" s="1"/>
  <c r="AF3" i="14" s="1"/>
  <c r="F3" i="14"/>
  <c r="G3" i="14" s="1"/>
  <c r="N11" i="14"/>
  <c r="N10" i="14" s="1"/>
  <c r="V19" i="14"/>
  <c r="V18" i="14" s="1"/>
  <c r="V3" i="14"/>
  <c r="V2" i="14" s="1"/>
  <c r="F11" i="14"/>
  <c r="G11" i="14" s="1"/>
  <c r="N19" i="14"/>
  <c r="N18" i="14" s="1"/>
  <c r="AD19" i="14"/>
  <c r="AD18" i="14" s="1"/>
  <c r="V11" i="14"/>
  <c r="W11" i="14" s="1"/>
  <c r="AD11" i="14"/>
  <c r="AD10" i="14" s="1"/>
  <c r="F19" i="14"/>
  <c r="F18" i="14" s="1"/>
  <c r="B9" i="22" l="1"/>
  <c r="E9" i="22" s="1"/>
  <c r="E12" i="22" s="1"/>
  <c r="G37" i="22"/>
  <c r="G43" i="22" s="1"/>
  <c r="O3" i="14"/>
  <c r="P3" i="14" s="1"/>
  <c r="AE2" i="14"/>
  <c r="AD2" i="14"/>
  <c r="F2" i="14"/>
  <c r="O11" i="14"/>
  <c r="O10" i="14" s="1"/>
  <c r="F10" i="14"/>
  <c r="W19" i="14"/>
  <c r="X19" i="14" s="1"/>
  <c r="G19" i="14"/>
  <c r="H19" i="14" s="1"/>
  <c r="W3" i="14"/>
  <c r="X3" i="14" s="1"/>
  <c r="AE19" i="14"/>
  <c r="AF19" i="14" s="1"/>
  <c r="O19" i="14"/>
  <c r="O18" i="14" s="1"/>
  <c r="AE11" i="14"/>
  <c r="AE10" i="14" s="1"/>
  <c r="V10" i="14"/>
  <c r="G2" i="14"/>
  <c r="H3" i="14"/>
  <c r="X11" i="14"/>
  <c r="W10" i="14"/>
  <c r="H11" i="14"/>
  <c r="G10" i="14"/>
  <c r="AF2" i="14"/>
  <c r="AG3" i="14"/>
  <c r="E13" i="22" l="1"/>
  <c r="C13" i="22" s="1"/>
  <c r="F15" i="22" s="1"/>
  <c r="G49" i="22"/>
  <c r="P11" i="14"/>
  <c r="P10" i="14" s="1"/>
  <c r="O2" i="14"/>
  <c r="G18" i="14"/>
  <c r="W18" i="14"/>
  <c r="W2" i="14"/>
  <c r="P19" i="14"/>
  <c r="P18" i="14" s="1"/>
  <c r="AE18" i="14"/>
  <c r="AF11" i="14"/>
  <c r="Y11" i="14"/>
  <c r="X10" i="14"/>
  <c r="AG19" i="14"/>
  <c r="AF18" i="14"/>
  <c r="AG2" i="14"/>
  <c r="AH3" i="14"/>
  <c r="H2" i="14"/>
  <c r="I3" i="14"/>
  <c r="X18" i="14"/>
  <c r="Y19" i="14"/>
  <c r="H10" i="14"/>
  <c r="I11" i="14"/>
  <c r="H18" i="14"/>
  <c r="I19" i="14"/>
  <c r="X2" i="14"/>
  <c r="Y3" i="14"/>
  <c r="Q3" i="14"/>
  <c r="P2" i="14"/>
  <c r="B13" i="22" l="1"/>
  <c r="E15" i="22" s="1"/>
  <c r="G55" i="22"/>
  <c r="G61" i="22" s="1"/>
  <c r="F14" i="22"/>
  <c r="Q19" i="14"/>
  <c r="Q18" i="14" s="1"/>
  <c r="Q11" i="14"/>
  <c r="Q10" i="14" s="1"/>
  <c r="AG11" i="14"/>
  <c r="AF10" i="14"/>
  <c r="Z19" i="14"/>
  <c r="Y18" i="14"/>
  <c r="Q2" i="14"/>
  <c r="R3" i="14"/>
  <c r="AH19" i="14"/>
  <c r="AG18" i="14"/>
  <c r="I10" i="14"/>
  <c r="J11" i="14"/>
  <c r="J3" i="14"/>
  <c r="I2" i="14"/>
  <c r="Z3" i="14"/>
  <c r="Y2" i="14"/>
  <c r="J19" i="14"/>
  <c r="I18" i="14"/>
  <c r="AI3" i="14"/>
  <c r="AH2" i="14"/>
  <c r="Z11" i="14"/>
  <c r="Y10" i="14"/>
  <c r="E18" i="22" l="1"/>
  <c r="E19" i="22" s="1"/>
  <c r="G15" i="22" s="1"/>
  <c r="D15" i="22"/>
  <c r="H14" i="22" s="1"/>
  <c r="H15" i="22" s="1"/>
  <c r="G67" i="22"/>
  <c r="R19" i="14"/>
  <c r="S19" i="14" s="1"/>
  <c r="R11" i="14"/>
  <c r="S11" i="14" s="1"/>
  <c r="AH11" i="14"/>
  <c r="AG10" i="14"/>
  <c r="K11" i="14"/>
  <c r="J10" i="14"/>
  <c r="J18" i="14"/>
  <c r="K19" i="14"/>
  <c r="AA3" i="14"/>
  <c r="Z2" i="14"/>
  <c r="AI19" i="14"/>
  <c r="AH18" i="14"/>
  <c r="AJ3" i="14"/>
  <c r="AI2" i="14"/>
  <c r="K3" i="14"/>
  <c r="J2" i="14"/>
  <c r="Z18" i="14"/>
  <c r="AA19" i="14"/>
  <c r="S3" i="14"/>
  <c r="R2" i="14"/>
  <c r="Z10" i="14"/>
  <c r="AA11" i="14"/>
  <c r="F16" i="22" l="1"/>
  <c r="H19" i="22"/>
  <c r="G14" i="22"/>
  <c r="G73" i="22"/>
  <c r="G79" i="22" s="1"/>
  <c r="C19" i="22"/>
  <c r="F21" i="22" s="1"/>
  <c r="B19" i="22"/>
  <c r="D16" i="22" s="1"/>
  <c r="H16" i="22" s="1"/>
  <c r="R10" i="14"/>
  <c r="R18" i="14"/>
  <c r="AI11" i="14"/>
  <c r="AH10" i="14"/>
  <c r="T19" i="14"/>
  <c r="S18" i="14"/>
  <c r="AI18" i="14"/>
  <c r="AJ19" i="14"/>
  <c r="AB11" i="14"/>
  <c r="AA10" i="14"/>
  <c r="AB19" i="14"/>
  <c r="AA18" i="14"/>
  <c r="AB3" i="14"/>
  <c r="AA2" i="14"/>
  <c r="T11" i="14"/>
  <c r="S10" i="14"/>
  <c r="L19" i="14"/>
  <c r="K18" i="14"/>
  <c r="S2" i="14"/>
  <c r="T3" i="14"/>
  <c r="K2" i="14"/>
  <c r="L3" i="14"/>
  <c r="AJ2" i="14"/>
  <c r="AD4" i="14"/>
  <c r="AE4" i="14" s="1"/>
  <c r="AF4" i="14" s="1"/>
  <c r="AG4" i="14" s="1"/>
  <c r="AH4" i="14" s="1"/>
  <c r="AI4" i="14" s="1"/>
  <c r="AJ4" i="14" s="1"/>
  <c r="AD5" i="14" s="1"/>
  <c r="AE5" i="14" s="1"/>
  <c r="AF5" i="14" s="1"/>
  <c r="AG5" i="14" s="1"/>
  <c r="AH5" i="14" s="1"/>
  <c r="AI5" i="14" s="1"/>
  <c r="AJ5" i="14" s="1"/>
  <c r="AD6" i="14" s="1"/>
  <c r="AE6" i="14" s="1"/>
  <c r="AF6" i="14" s="1"/>
  <c r="AG6" i="14" s="1"/>
  <c r="AH6" i="14" s="1"/>
  <c r="AI6" i="14" s="1"/>
  <c r="AJ6" i="14" s="1"/>
  <c r="AD7" i="14" s="1"/>
  <c r="AE7" i="14" s="1"/>
  <c r="AF7" i="14" s="1"/>
  <c r="AG7" i="14" s="1"/>
  <c r="AH7" i="14" s="1"/>
  <c r="AI7" i="14" s="1"/>
  <c r="AJ7" i="14" s="1"/>
  <c r="AD8" i="14" s="1"/>
  <c r="AE8" i="14" s="1"/>
  <c r="AF8" i="14" s="1"/>
  <c r="AG8" i="14" s="1"/>
  <c r="AH8" i="14" s="1"/>
  <c r="AI8" i="14" s="1"/>
  <c r="AJ8" i="14" s="1"/>
  <c r="L11" i="14"/>
  <c r="K10" i="14"/>
  <c r="G85" i="22" l="1"/>
  <c r="D21" i="22"/>
  <c r="E21" i="22"/>
  <c r="AI10" i="14"/>
  <c r="AJ11" i="14"/>
  <c r="AB2" i="14"/>
  <c r="V4" i="14"/>
  <c r="W4" i="14" s="1"/>
  <c r="X4" i="14" s="1"/>
  <c r="Y4" i="14" s="1"/>
  <c r="Z4" i="14" s="1"/>
  <c r="AA4" i="14" s="1"/>
  <c r="AB4" i="14" s="1"/>
  <c r="V5" i="14" s="1"/>
  <c r="W5" i="14" s="1"/>
  <c r="X5" i="14" s="1"/>
  <c r="Y5" i="14" s="1"/>
  <c r="Z5" i="14" s="1"/>
  <c r="AA5" i="14" s="1"/>
  <c r="AB5" i="14" s="1"/>
  <c r="V6" i="14" s="1"/>
  <c r="W6" i="14" s="1"/>
  <c r="X6" i="14" s="1"/>
  <c r="Y6" i="14" s="1"/>
  <c r="Z6" i="14" s="1"/>
  <c r="AA6" i="14" s="1"/>
  <c r="AB6" i="14" s="1"/>
  <c r="V7" i="14" s="1"/>
  <c r="W7" i="14" s="1"/>
  <c r="X7" i="14" s="1"/>
  <c r="Y7" i="14" s="1"/>
  <c r="Z7" i="14" s="1"/>
  <c r="AA7" i="14" s="1"/>
  <c r="AB7" i="14" s="1"/>
  <c r="V8" i="14" s="1"/>
  <c r="W8" i="14" s="1"/>
  <c r="X8" i="14" s="1"/>
  <c r="Y8" i="14" s="1"/>
  <c r="Z8" i="14" s="1"/>
  <c r="AA8" i="14" s="1"/>
  <c r="AB8" i="14" s="1"/>
  <c r="T18" i="14"/>
  <c r="N20" i="14"/>
  <c r="O20" i="14" s="1"/>
  <c r="P20" i="14" s="1"/>
  <c r="Q20" i="14" s="1"/>
  <c r="R20" i="14" s="1"/>
  <c r="S20" i="14" s="1"/>
  <c r="T20" i="14" s="1"/>
  <c r="N21" i="14" s="1"/>
  <c r="O21" i="14" s="1"/>
  <c r="P21" i="14" s="1"/>
  <c r="Q21" i="14" s="1"/>
  <c r="R21" i="14" s="1"/>
  <c r="S21" i="14" s="1"/>
  <c r="T21" i="14" s="1"/>
  <c r="N22" i="14" s="1"/>
  <c r="O22" i="14" s="1"/>
  <c r="P22" i="14" s="1"/>
  <c r="Q22" i="14" s="1"/>
  <c r="R22" i="14" s="1"/>
  <c r="S22" i="14" s="1"/>
  <c r="T22" i="14" s="1"/>
  <c r="N23" i="14" s="1"/>
  <c r="O23" i="14" s="1"/>
  <c r="P23" i="14" s="1"/>
  <c r="Q23" i="14" s="1"/>
  <c r="R23" i="14" s="1"/>
  <c r="S23" i="14" s="1"/>
  <c r="T23" i="14" s="1"/>
  <c r="N24" i="14" s="1"/>
  <c r="O24" i="14" s="1"/>
  <c r="P24" i="14" s="1"/>
  <c r="Q24" i="14" s="1"/>
  <c r="R24" i="14" s="1"/>
  <c r="S24" i="14" s="1"/>
  <c r="T24" i="14" s="1"/>
  <c r="F12" i="14"/>
  <c r="G12" i="14" s="1"/>
  <c r="H12" i="14" s="1"/>
  <c r="I12" i="14" s="1"/>
  <c r="J12" i="14" s="1"/>
  <c r="K12" i="14" s="1"/>
  <c r="L12" i="14" s="1"/>
  <c r="F13" i="14" s="1"/>
  <c r="G13" i="14" s="1"/>
  <c r="H13" i="14" s="1"/>
  <c r="I13" i="14" s="1"/>
  <c r="J13" i="14" s="1"/>
  <c r="K13" i="14" s="1"/>
  <c r="L13" i="14" s="1"/>
  <c r="F14" i="14" s="1"/>
  <c r="G14" i="14" s="1"/>
  <c r="H14" i="14" s="1"/>
  <c r="I14" i="14" s="1"/>
  <c r="J14" i="14" s="1"/>
  <c r="K14" i="14" s="1"/>
  <c r="L14" i="14" s="1"/>
  <c r="F15" i="14" s="1"/>
  <c r="G15" i="14" s="1"/>
  <c r="H15" i="14" s="1"/>
  <c r="I15" i="14" s="1"/>
  <c r="J15" i="14" s="1"/>
  <c r="K15" i="14" s="1"/>
  <c r="L15" i="14" s="1"/>
  <c r="F16" i="14" s="1"/>
  <c r="G16" i="14" s="1"/>
  <c r="H16" i="14" s="1"/>
  <c r="I16" i="14" s="1"/>
  <c r="J16" i="14" s="1"/>
  <c r="K16" i="14" s="1"/>
  <c r="L16" i="14" s="1"/>
  <c r="L10" i="14"/>
  <c r="F20" i="14"/>
  <c r="G20" i="14" s="1"/>
  <c r="H20" i="14" s="1"/>
  <c r="I20" i="14" s="1"/>
  <c r="J20" i="14" s="1"/>
  <c r="K20" i="14" s="1"/>
  <c r="L20" i="14" s="1"/>
  <c r="F21" i="14" s="1"/>
  <c r="G21" i="14" s="1"/>
  <c r="H21" i="14" s="1"/>
  <c r="I21" i="14" s="1"/>
  <c r="J21" i="14" s="1"/>
  <c r="K21" i="14" s="1"/>
  <c r="L21" i="14" s="1"/>
  <c r="F22" i="14" s="1"/>
  <c r="G22" i="14" s="1"/>
  <c r="H22" i="14" s="1"/>
  <c r="I22" i="14" s="1"/>
  <c r="J22" i="14" s="1"/>
  <c r="K22" i="14" s="1"/>
  <c r="L22" i="14" s="1"/>
  <c r="F23" i="14" s="1"/>
  <c r="G23" i="14" s="1"/>
  <c r="H23" i="14" s="1"/>
  <c r="I23" i="14" s="1"/>
  <c r="J23" i="14" s="1"/>
  <c r="K23" i="14" s="1"/>
  <c r="L23" i="14" s="1"/>
  <c r="F24" i="14" s="1"/>
  <c r="G24" i="14" s="1"/>
  <c r="H24" i="14" s="1"/>
  <c r="I24" i="14" s="1"/>
  <c r="J24" i="14" s="1"/>
  <c r="K24" i="14" s="1"/>
  <c r="L24" i="14" s="1"/>
  <c r="L18" i="14"/>
  <c r="V20" i="14"/>
  <c r="W20" i="14" s="1"/>
  <c r="X20" i="14" s="1"/>
  <c r="Y20" i="14" s="1"/>
  <c r="Z20" i="14" s="1"/>
  <c r="AA20" i="14" s="1"/>
  <c r="AB20" i="14" s="1"/>
  <c r="V21" i="14" s="1"/>
  <c r="W21" i="14" s="1"/>
  <c r="X21" i="14" s="1"/>
  <c r="Y21" i="14" s="1"/>
  <c r="Z21" i="14" s="1"/>
  <c r="AA21" i="14" s="1"/>
  <c r="AB21" i="14" s="1"/>
  <c r="V22" i="14" s="1"/>
  <c r="W22" i="14" s="1"/>
  <c r="X22" i="14" s="1"/>
  <c r="Y22" i="14" s="1"/>
  <c r="Z22" i="14" s="1"/>
  <c r="AA22" i="14" s="1"/>
  <c r="AB22" i="14" s="1"/>
  <c r="V23" i="14" s="1"/>
  <c r="W23" i="14" s="1"/>
  <c r="X23" i="14" s="1"/>
  <c r="Y23" i="14" s="1"/>
  <c r="Z23" i="14" s="1"/>
  <c r="AA23" i="14" s="1"/>
  <c r="AB23" i="14" s="1"/>
  <c r="V24" i="14" s="1"/>
  <c r="W24" i="14" s="1"/>
  <c r="X24" i="14" s="1"/>
  <c r="Y24" i="14" s="1"/>
  <c r="Z24" i="14" s="1"/>
  <c r="AA24" i="14" s="1"/>
  <c r="AB24" i="14" s="1"/>
  <c r="AB18" i="14"/>
  <c r="T10" i="14"/>
  <c r="N12" i="14"/>
  <c r="O12" i="14" s="1"/>
  <c r="P12" i="14" s="1"/>
  <c r="Q12" i="14" s="1"/>
  <c r="R12" i="14" s="1"/>
  <c r="S12" i="14" s="1"/>
  <c r="T12" i="14" s="1"/>
  <c r="N13" i="14" s="1"/>
  <c r="O13" i="14" s="1"/>
  <c r="P13" i="14" s="1"/>
  <c r="Q13" i="14" s="1"/>
  <c r="R13" i="14" s="1"/>
  <c r="S13" i="14" s="1"/>
  <c r="T13" i="14" s="1"/>
  <c r="N14" i="14" s="1"/>
  <c r="O14" i="14" s="1"/>
  <c r="P14" i="14" s="1"/>
  <c r="Q14" i="14" s="1"/>
  <c r="R14" i="14" s="1"/>
  <c r="S14" i="14" s="1"/>
  <c r="T14" i="14" s="1"/>
  <c r="N15" i="14" s="1"/>
  <c r="O15" i="14" s="1"/>
  <c r="P15" i="14" s="1"/>
  <c r="Q15" i="14" s="1"/>
  <c r="R15" i="14" s="1"/>
  <c r="S15" i="14" s="1"/>
  <c r="T15" i="14" s="1"/>
  <c r="N16" i="14" s="1"/>
  <c r="O16" i="14" s="1"/>
  <c r="P16" i="14" s="1"/>
  <c r="Q16" i="14" s="1"/>
  <c r="R16" i="14" s="1"/>
  <c r="S16" i="14" s="1"/>
  <c r="T16" i="14" s="1"/>
  <c r="AB10" i="14"/>
  <c r="V12" i="14"/>
  <c r="W12" i="14" s="1"/>
  <c r="X12" i="14" s="1"/>
  <c r="Y12" i="14" s="1"/>
  <c r="Z12" i="14" s="1"/>
  <c r="AA12" i="14" s="1"/>
  <c r="AB12" i="14" s="1"/>
  <c r="V13" i="14" s="1"/>
  <c r="W13" i="14" s="1"/>
  <c r="X13" i="14" s="1"/>
  <c r="Y13" i="14" s="1"/>
  <c r="Z13" i="14" s="1"/>
  <c r="AA13" i="14" s="1"/>
  <c r="AB13" i="14" s="1"/>
  <c r="V14" i="14" s="1"/>
  <c r="W14" i="14" s="1"/>
  <c r="X14" i="14" s="1"/>
  <c r="Y14" i="14" s="1"/>
  <c r="Z14" i="14" s="1"/>
  <c r="AA14" i="14" s="1"/>
  <c r="AB14" i="14" s="1"/>
  <c r="V15" i="14" s="1"/>
  <c r="W15" i="14" s="1"/>
  <c r="X15" i="14" s="1"/>
  <c r="Y15" i="14" s="1"/>
  <c r="Z15" i="14" s="1"/>
  <c r="AA15" i="14" s="1"/>
  <c r="AB15" i="14" s="1"/>
  <c r="V16" i="14" s="1"/>
  <c r="W16" i="14" s="1"/>
  <c r="X16" i="14" s="1"/>
  <c r="Y16" i="14" s="1"/>
  <c r="Z16" i="14" s="1"/>
  <c r="AA16" i="14" s="1"/>
  <c r="AB16" i="14" s="1"/>
  <c r="N4" i="14"/>
  <c r="O4" i="14" s="1"/>
  <c r="P4" i="14" s="1"/>
  <c r="Q4" i="14" s="1"/>
  <c r="R4" i="14" s="1"/>
  <c r="S4" i="14" s="1"/>
  <c r="T4" i="14" s="1"/>
  <c r="N5" i="14" s="1"/>
  <c r="O5" i="14" s="1"/>
  <c r="P5" i="14" s="1"/>
  <c r="Q5" i="14" s="1"/>
  <c r="R5" i="14" s="1"/>
  <c r="S5" i="14" s="1"/>
  <c r="T5" i="14" s="1"/>
  <c r="N6" i="14" s="1"/>
  <c r="O6" i="14" s="1"/>
  <c r="P6" i="14" s="1"/>
  <c r="Q6" i="14" s="1"/>
  <c r="R6" i="14" s="1"/>
  <c r="S6" i="14" s="1"/>
  <c r="T6" i="14" s="1"/>
  <c r="N7" i="14" s="1"/>
  <c r="O7" i="14" s="1"/>
  <c r="P7" i="14" s="1"/>
  <c r="Q7" i="14" s="1"/>
  <c r="R7" i="14" s="1"/>
  <c r="S7" i="14" s="1"/>
  <c r="T7" i="14" s="1"/>
  <c r="N8" i="14" s="1"/>
  <c r="O8" i="14" s="1"/>
  <c r="P8" i="14" s="1"/>
  <c r="Q8" i="14" s="1"/>
  <c r="R8" i="14" s="1"/>
  <c r="S8" i="14" s="1"/>
  <c r="T8" i="14" s="1"/>
  <c r="T2" i="14"/>
  <c r="L2" i="14"/>
  <c r="F4" i="14"/>
  <c r="G4" i="14" s="1"/>
  <c r="H4" i="14" s="1"/>
  <c r="I4" i="14" s="1"/>
  <c r="J4" i="14" s="1"/>
  <c r="K4" i="14" s="1"/>
  <c r="L4" i="14" s="1"/>
  <c r="F5" i="14" s="1"/>
  <c r="G5" i="14" s="1"/>
  <c r="H5" i="14" s="1"/>
  <c r="I5" i="14" s="1"/>
  <c r="J5" i="14" s="1"/>
  <c r="K5" i="14" s="1"/>
  <c r="L5" i="14" s="1"/>
  <c r="F6" i="14" s="1"/>
  <c r="G6" i="14" s="1"/>
  <c r="H6" i="14" s="1"/>
  <c r="I6" i="14" s="1"/>
  <c r="J6" i="14" s="1"/>
  <c r="K6" i="14" s="1"/>
  <c r="L6" i="14" s="1"/>
  <c r="F7" i="14" s="1"/>
  <c r="G7" i="14" s="1"/>
  <c r="H7" i="14" s="1"/>
  <c r="I7" i="14" s="1"/>
  <c r="J7" i="14" s="1"/>
  <c r="K7" i="14" s="1"/>
  <c r="L7" i="14" s="1"/>
  <c r="F8" i="14" s="1"/>
  <c r="G8" i="14" s="1"/>
  <c r="H8" i="14" s="1"/>
  <c r="I8" i="14" s="1"/>
  <c r="J8" i="14" s="1"/>
  <c r="K8" i="14" s="1"/>
  <c r="L8" i="14" s="1"/>
  <c r="AD20" i="14"/>
  <c r="AE20" i="14" s="1"/>
  <c r="AF20" i="14" s="1"/>
  <c r="AG20" i="14" s="1"/>
  <c r="AH20" i="14" s="1"/>
  <c r="AI20" i="14" s="1"/>
  <c r="AJ20" i="14" s="1"/>
  <c r="AD21" i="14" s="1"/>
  <c r="AE21" i="14" s="1"/>
  <c r="AF21" i="14" s="1"/>
  <c r="AG21" i="14" s="1"/>
  <c r="AH21" i="14" s="1"/>
  <c r="AI21" i="14" s="1"/>
  <c r="AJ21" i="14" s="1"/>
  <c r="AD22" i="14" s="1"/>
  <c r="AE22" i="14" s="1"/>
  <c r="AF22" i="14" s="1"/>
  <c r="AG22" i="14" s="1"/>
  <c r="AH22" i="14" s="1"/>
  <c r="AI22" i="14" s="1"/>
  <c r="AJ22" i="14" s="1"/>
  <c r="AD23" i="14" s="1"/>
  <c r="AE23" i="14" s="1"/>
  <c r="AF23" i="14" s="1"/>
  <c r="AG23" i="14" s="1"/>
  <c r="AH23" i="14" s="1"/>
  <c r="AI23" i="14" s="1"/>
  <c r="AJ23" i="14" s="1"/>
  <c r="AD24" i="14" s="1"/>
  <c r="AE24" i="14" s="1"/>
  <c r="AF24" i="14" s="1"/>
  <c r="AG24" i="14" s="1"/>
  <c r="AH24" i="14" s="1"/>
  <c r="AI24" i="14" s="1"/>
  <c r="AJ24" i="14" s="1"/>
  <c r="AJ18" i="14"/>
  <c r="G91" i="22" l="1"/>
  <c r="E24" i="22"/>
  <c r="F20" i="22"/>
  <c r="H20" i="22"/>
  <c r="AJ10" i="14"/>
  <c r="AD12" i="14"/>
  <c r="AE12" i="14" s="1"/>
  <c r="AF12" i="14" s="1"/>
  <c r="AG12" i="14" s="1"/>
  <c r="AH12" i="14" s="1"/>
  <c r="AI12" i="14" s="1"/>
  <c r="AJ12" i="14" s="1"/>
  <c r="AD13" i="14" s="1"/>
  <c r="AE13" i="14" s="1"/>
  <c r="AF13" i="14" s="1"/>
  <c r="AG13" i="14" s="1"/>
  <c r="AH13" i="14" s="1"/>
  <c r="AI13" i="14" s="1"/>
  <c r="AJ13" i="14" s="1"/>
  <c r="AD14" i="14" s="1"/>
  <c r="AE14" i="14" s="1"/>
  <c r="AF14" i="14" s="1"/>
  <c r="AG14" i="14" s="1"/>
  <c r="AH14" i="14" s="1"/>
  <c r="AI14" i="14" s="1"/>
  <c r="AJ14" i="14" s="1"/>
  <c r="AD15" i="14" s="1"/>
  <c r="AE15" i="14" s="1"/>
  <c r="AF15" i="14" s="1"/>
  <c r="AG15" i="14" s="1"/>
  <c r="AH15" i="14" s="1"/>
  <c r="AI15" i="14" s="1"/>
  <c r="AJ15" i="14" s="1"/>
  <c r="AD16" i="14" s="1"/>
  <c r="AE16" i="14" s="1"/>
  <c r="AF16" i="14" s="1"/>
  <c r="AG16" i="14" s="1"/>
  <c r="AH16" i="14" s="1"/>
  <c r="AI16" i="14" s="1"/>
  <c r="AJ16" i="14" s="1"/>
  <c r="F22" i="22" l="1"/>
  <c r="H21" i="22"/>
  <c r="H25" i="22" s="1"/>
  <c r="E25" i="22"/>
  <c r="G16" i="22" s="1"/>
  <c r="G97" i="22"/>
  <c r="G20" i="22" l="1"/>
  <c r="G21" i="22"/>
  <c r="G103" i="22"/>
  <c r="G109" i="22" s="1"/>
  <c r="C25" i="22"/>
  <c r="F27" i="22" s="1"/>
  <c r="B25" i="22"/>
  <c r="D22" i="22" l="1"/>
  <c r="H22" i="22" s="1"/>
  <c r="E27" i="22"/>
  <c r="D27" i="22"/>
  <c r="G115" i="22"/>
  <c r="F26" i="22" l="1"/>
  <c r="G121" i="22"/>
  <c r="E30" i="22"/>
  <c r="F28" i="22" s="1"/>
  <c r="H26" i="22"/>
  <c r="H27" i="22" l="1"/>
  <c r="H31" i="22" s="1"/>
  <c r="E31" i="22"/>
  <c r="G27" i="22" s="1"/>
  <c r="G127" i="22"/>
  <c r="G26" i="22" l="1"/>
  <c r="G22" i="22"/>
  <c r="C31" i="22"/>
  <c r="F33" i="22" s="1"/>
  <c r="B31" i="22"/>
  <c r="G133" i="22"/>
  <c r="D28" i="22" l="1"/>
  <c r="H28" i="22" s="1"/>
  <c r="E33" i="22"/>
  <c r="G139" i="22"/>
  <c r="D33" i="22"/>
  <c r="F32" i="22" l="1"/>
  <c r="E36" i="22"/>
  <c r="F34" i="22" s="1"/>
  <c r="H32" i="22"/>
  <c r="G145" i="22"/>
  <c r="H33" i="22" l="1"/>
  <c r="H37" i="22" s="1"/>
  <c r="E37" i="22"/>
  <c r="G151" i="22"/>
  <c r="G157" i="22" s="1"/>
  <c r="G33" i="22" l="1"/>
  <c r="G28" i="22"/>
  <c r="G32" i="22"/>
  <c r="B37" i="22"/>
  <c r="C37" i="22"/>
  <c r="F39" i="22" s="1"/>
  <c r="G163" i="22"/>
  <c r="D34" i="22" l="1"/>
  <c r="H34" i="22" s="1"/>
  <c r="E39" i="22"/>
  <c r="G169" i="22"/>
  <c r="G175" i="22" s="1"/>
  <c r="D39" i="22"/>
  <c r="F38" i="22" l="1"/>
  <c r="E42" i="22"/>
  <c r="F40" i="22" s="1"/>
  <c r="H38" i="22"/>
  <c r="G181" i="22"/>
  <c r="H39" i="22" l="1"/>
  <c r="H43" i="22" s="1"/>
  <c r="G187" i="22"/>
  <c r="E43" i="22"/>
  <c r="G39" i="22" l="1"/>
  <c r="G34" i="22"/>
  <c r="G38" i="22"/>
  <c r="C43" i="22"/>
  <c r="F45" i="22" s="1"/>
  <c r="B43" i="22"/>
  <c r="G193" i="22"/>
  <c r="G199" i="22" s="1"/>
  <c r="D40" i="22" l="1"/>
  <c r="H40" i="22" s="1"/>
  <c r="E45" i="22"/>
  <c r="G205" i="22"/>
  <c r="G211" i="22" s="1"/>
  <c r="D45" i="22"/>
  <c r="F44" i="22" l="1"/>
  <c r="G217" i="22"/>
  <c r="E48" i="22"/>
  <c r="F46" i="22" s="1"/>
  <c r="H44" i="22"/>
  <c r="H45" i="22" l="1"/>
  <c r="H49" i="22" s="1"/>
  <c r="G223" i="22"/>
  <c r="G229" i="22" s="1"/>
  <c r="E49" i="22"/>
  <c r="G45" i="22" l="1"/>
  <c r="G40" i="22"/>
  <c r="G44" i="22"/>
  <c r="G235" i="22"/>
  <c r="C49" i="22"/>
  <c r="F51" i="22" s="1"/>
  <c r="B49" i="22"/>
  <c r="D46" i="22" l="1"/>
  <c r="H46" i="22" s="1"/>
  <c r="E51" i="22"/>
  <c r="D51" i="22"/>
  <c r="G241" i="22"/>
  <c r="F50" i="22" l="1"/>
  <c r="G247" i="22"/>
  <c r="E54" i="22"/>
  <c r="F52" i="22" s="1"/>
  <c r="H50" i="22"/>
  <c r="H51" i="22" l="1"/>
  <c r="H55" i="22" s="1"/>
  <c r="G253" i="22"/>
  <c r="E55" i="22"/>
  <c r="G51" i="22" l="1"/>
  <c r="G46" i="22"/>
  <c r="G50" i="22"/>
  <c r="C55" i="22"/>
  <c r="F57" i="22" s="1"/>
  <c r="B55" i="22"/>
  <c r="G259" i="22"/>
  <c r="D52" i="22" l="1"/>
  <c r="H52" i="22" s="1"/>
  <c r="E57" i="22"/>
  <c r="G265" i="22"/>
  <c r="D57" i="22"/>
  <c r="F56" i="22" l="1"/>
  <c r="G271" i="22"/>
  <c r="E60" i="22"/>
  <c r="F58" i="22" s="1"/>
  <c r="H56" i="22"/>
  <c r="H57" i="22" l="1"/>
  <c r="H61" i="22" s="1"/>
  <c r="E61" i="22"/>
  <c r="G277" i="22"/>
  <c r="G57" i="22" l="1"/>
  <c r="G52" i="22"/>
  <c r="G56" i="22"/>
  <c r="G283" i="22"/>
  <c r="C61" i="22"/>
  <c r="F63" i="22" s="1"/>
  <c r="B61" i="22"/>
  <c r="D58" i="22" l="1"/>
  <c r="H58" i="22" s="1"/>
  <c r="E63" i="22"/>
  <c r="D63" i="22"/>
  <c r="G289" i="22"/>
  <c r="F62" i="22" l="1"/>
  <c r="G295" i="22"/>
  <c r="E66" i="22"/>
  <c r="F64" i="22" s="1"/>
  <c r="H62" i="22"/>
  <c r="H63" i="22" l="1"/>
  <c r="H67" i="22" s="1"/>
  <c r="G301" i="22"/>
  <c r="G307" i="22" s="1"/>
  <c r="E67" i="22"/>
  <c r="G63" i="22" l="1"/>
  <c r="G58" i="22"/>
  <c r="G62" i="22"/>
  <c r="B67" i="22"/>
  <c r="C67" i="22"/>
  <c r="F69" i="22" s="1"/>
  <c r="G313" i="22"/>
  <c r="D64" i="22" l="1"/>
  <c r="H64" i="22" s="1"/>
  <c r="E69" i="22"/>
  <c r="G319" i="22"/>
  <c r="D69" i="22"/>
  <c r="F68" i="22" l="1"/>
  <c r="E72" i="22"/>
  <c r="F70" i="22" s="1"/>
  <c r="H68" i="22"/>
  <c r="G325" i="22"/>
  <c r="H69" i="22" l="1"/>
  <c r="H73" i="22" s="1"/>
  <c r="G331" i="22"/>
  <c r="G337" i="22" s="1"/>
  <c r="E73" i="22"/>
  <c r="G69" i="22" l="1"/>
  <c r="G64" i="22"/>
  <c r="G68" i="22"/>
  <c r="B73" i="22"/>
  <c r="C73" i="22"/>
  <c r="F75" i="22" s="1"/>
  <c r="G343" i="22"/>
  <c r="D70" i="22" l="1"/>
  <c r="H70" i="22" s="1"/>
  <c r="E75" i="22"/>
  <c r="G349" i="22"/>
  <c r="D75" i="22"/>
  <c r="F74" i="22" l="1"/>
  <c r="E78" i="22"/>
  <c r="F76" i="22" s="1"/>
  <c r="H74" i="22"/>
  <c r="G355" i="22"/>
  <c r="G361" i="22" s="1"/>
  <c r="H75" i="22" l="1"/>
  <c r="H79" i="22" s="1"/>
  <c r="G367" i="22"/>
  <c r="E79" i="22"/>
  <c r="G75" i="22" l="1"/>
  <c r="G70" i="22"/>
  <c r="G74" i="22"/>
  <c r="C79" i="22"/>
  <c r="F81" i="22" s="1"/>
  <c r="B79" i="22"/>
  <c r="G373" i="22"/>
  <c r="G379" i="22" s="1"/>
  <c r="D76" i="22" l="1"/>
  <c r="H76" i="22" s="1"/>
  <c r="E81" i="22"/>
  <c r="G385" i="22"/>
  <c r="G391" i="22" s="1"/>
  <c r="D81" i="22"/>
  <c r="F80" i="22" l="1"/>
  <c r="E84" i="22"/>
  <c r="F82" i="22" s="1"/>
  <c r="H80" i="22"/>
  <c r="G397" i="22"/>
  <c r="H81" i="22" l="1"/>
  <c r="H85" i="22" s="1"/>
  <c r="G403" i="22"/>
  <c r="G409" i="22" s="1"/>
  <c r="E85" i="22"/>
  <c r="G81" i="22" l="1"/>
  <c r="G76" i="22"/>
  <c r="G80" i="22"/>
  <c r="C85" i="22"/>
  <c r="F87" i="22" s="1"/>
  <c r="B85" i="22"/>
  <c r="G415" i="22"/>
  <c r="D82" i="22" l="1"/>
  <c r="H82" i="22" s="1"/>
  <c r="E87" i="22"/>
  <c r="G421" i="22"/>
  <c r="D87" i="22"/>
  <c r="F86" i="22" l="1"/>
  <c r="E90" i="22"/>
  <c r="F88" i="22" s="1"/>
  <c r="H86" i="22"/>
  <c r="G427" i="22"/>
  <c r="H87" i="22" l="1"/>
  <c r="H91" i="22" s="1"/>
  <c r="G433" i="22"/>
  <c r="G439" i="22" s="1"/>
  <c r="E91" i="22"/>
  <c r="G87" i="22" l="1"/>
  <c r="G82" i="22"/>
  <c r="G86" i="22"/>
  <c r="C91" i="22"/>
  <c r="F93" i="22" s="1"/>
  <c r="B91" i="22"/>
  <c r="G445" i="22"/>
  <c r="D88" i="22" l="1"/>
  <c r="H88" i="22" s="1"/>
  <c r="E93" i="22"/>
  <c r="G451" i="22"/>
  <c r="D93" i="22"/>
  <c r="F92" i="22" l="1"/>
  <c r="E96" i="22"/>
  <c r="F94" i="22" s="1"/>
  <c r="H92" i="22"/>
  <c r="G457" i="22"/>
  <c r="H93" i="22" l="1"/>
  <c r="H97" i="22" s="1"/>
  <c r="G463" i="22"/>
  <c r="E97" i="22"/>
  <c r="G93" i="22" l="1"/>
  <c r="G88" i="22"/>
  <c r="G92" i="22"/>
  <c r="C97" i="22"/>
  <c r="F99" i="22" s="1"/>
  <c r="B97" i="22"/>
  <c r="G469" i="22"/>
  <c r="D94" i="22" l="1"/>
  <c r="H94" i="22" s="1"/>
  <c r="E99" i="22"/>
  <c r="G475" i="22"/>
  <c r="D99" i="22"/>
  <c r="F98" i="22" l="1"/>
  <c r="E102" i="22"/>
  <c r="F100" i="22" s="1"/>
  <c r="H98" i="22"/>
  <c r="G481" i="22"/>
  <c r="H99" i="22" l="1"/>
  <c r="H103" i="22" s="1"/>
  <c r="G487" i="22"/>
  <c r="G493" i="22" s="1"/>
  <c r="E103" i="22"/>
  <c r="G99" i="22" l="1"/>
  <c r="G94" i="22"/>
  <c r="G98" i="22"/>
  <c r="B103" i="22"/>
  <c r="C103" i="22"/>
  <c r="F105" i="22" s="1"/>
  <c r="G499" i="22"/>
  <c r="D100" i="22" l="1"/>
  <c r="H100" i="22" s="1"/>
  <c r="E105" i="22"/>
  <c r="G505" i="22"/>
  <c r="G511" i="22" s="1"/>
  <c r="D105" i="22"/>
  <c r="F104" i="22" l="1"/>
  <c r="E108" i="22"/>
  <c r="F106" i="22" s="1"/>
  <c r="H104" i="22"/>
  <c r="G517" i="22"/>
  <c r="H105" i="22" l="1"/>
  <c r="H109" i="22" s="1"/>
  <c r="G523" i="22"/>
  <c r="E109" i="22"/>
  <c r="G105" i="22" l="1"/>
  <c r="G100" i="22"/>
  <c r="G104" i="22"/>
  <c r="B109" i="22"/>
  <c r="C109" i="22"/>
  <c r="F111" i="22" s="1"/>
  <c r="G529" i="22"/>
  <c r="G535" i="22" s="1"/>
  <c r="D106" i="22" l="1"/>
  <c r="H106" i="22" s="1"/>
  <c r="E111" i="22"/>
  <c r="G541" i="22"/>
  <c r="D111" i="22"/>
  <c r="F110" i="22" l="1"/>
  <c r="E114" i="22"/>
  <c r="F112" i="22" s="1"/>
  <c r="H110" i="22"/>
  <c r="G547" i="22"/>
  <c r="G553" i="22" s="1"/>
  <c r="H111" i="22" l="1"/>
  <c r="H115" i="22" s="1"/>
  <c r="G559" i="22"/>
  <c r="E115" i="22"/>
  <c r="G111" i="22" l="1"/>
  <c r="G106" i="22"/>
  <c r="G110" i="22"/>
  <c r="C115" i="22"/>
  <c r="F117" i="22" s="1"/>
  <c r="B115" i="22"/>
  <c r="G565" i="22"/>
  <c r="G571" i="22" s="1"/>
  <c r="D112" i="22" l="1"/>
  <c r="H112" i="22" s="1"/>
  <c r="E117" i="22"/>
  <c r="G577" i="22"/>
  <c r="D117" i="22"/>
  <c r="F116" i="22" l="1"/>
  <c r="E120" i="22"/>
  <c r="F118" i="22" s="1"/>
  <c r="H116" i="22"/>
  <c r="G583" i="22"/>
  <c r="G589" i="22" s="1"/>
  <c r="H117" i="22" l="1"/>
  <c r="H121" i="22" s="1"/>
  <c r="G595" i="22"/>
  <c r="E121" i="22"/>
  <c r="G117" i="22" l="1"/>
  <c r="G112" i="22"/>
  <c r="G116" i="22"/>
  <c r="C121" i="22"/>
  <c r="F123" i="22" s="1"/>
  <c r="B121" i="22"/>
  <c r="G601" i="22"/>
  <c r="D118" i="22" l="1"/>
  <c r="H118" i="22" s="1"/>
  <c r="E123" i="22"/>
  <c r="G607" i="22"/>
  <c r="D123" i="22"/>
  <c r="F122" i="22" l="1"/>
  <c r="E126" i="22"/>
  <c r="F124" i="22" s="1"/>
  <c r="H122" i="22"/>
  <c r="H123" i="22" l="1"/>
  <c r="H127" i="22" s="1"/>
  <c r="E127" i="22"/>
  <c r="G123" i="22" l="1"/>
  <c r="G118" i="22"/>
  <c r="G122" i="22"/>
  <c r="C127" i="22"/>
  <c r="F129" i="22" s="1"/>
  <c r="B127" i="22"/>
  <c r="D124" i="22" l="1"/>
  <c r="H124" i="22" s="1"/>
  <c r="E129" i="22"/>
  <c r="D129" i="22"/>
  <c r="F128" i="22" l="1"/>
  <c r="E132" i="22"/>
  <c r="F130" i="22" s="1"/>
  <c r="H128" i="22"/>
  <c r="H129" i="22" l="1"/>
  <c r="H133" i="22" s="1"/>
  <c r="E133" i="22"/>
  <c r="G129" i="22" l="1"/>
  <c r="G124" i="22"/>
  <c r="G128" i="22"/>
  <c r="B133" i="22"/>
  <c r="C133" i="22"/>
  <c r="F135" i="22" s="1"/>
  <c r="D130" i="22" l="1"/>
  <c r="H130" i="22" s="1"/>
  <c r="E135" i="22"/>
  <c r="D135" i="22"/>
  <c r="F134" i="22" l="1"/>
  <c r="E138" i="22"/>
  <c r="F136" i="22" s="1"/>
  <c r="H134" i="22"/>
  <c r="H135" i="22" l="1"/>
  <c r="H139" i="22" s="1"/>
  <c r="E139" i="22"/>
  <c r="G135" i="22" l="1"/>
  <c r="G130" i="22"/>
  <c r="G134" i="22"/>
  <c r="C139" i="22"/>
  <c r="F141" i="22" s="1"/>
  <c r="B139" i="22"/>
  <c r="D136" i="22" l="1"/>
  <c r="H136" i="22" s="1"/>
  <c r="E141" i="22"/>
  <c r="D141" i="22"/>
  <c r="F140" i="22" l="1"/>
  <c r="E144" i="22"/>
  <c r="F142" i="22" s="1"/>
  <c r="H140" i="22"/>
  <c r="H141" i="22" l="1"/>
  <c r="H145" i="22" s="1"/>
  <c r="E145" i="22"/>
  <c r="G141" i="22" l="1"/>
  <c r="G136" i="22"/>
  <c r="G140" i="22"/>
  <c r="C145" i="22"/>
  <c r="F147" i="22" s="1"/>
  <c r="B145" i="22"/>
  <c r="D142" i="22" l="1"/>
  <c r="H142" i="22" s="1"/>
  <c r="E147" i="22"/>
  <c r="D147" i="22"/>
  <c r="F146" i="22" l="1"/>
  <c r="E150" i="22"/>
  <c r="F148" i="22" s="1"/>
  <c r="H146" i="22"/>
  <c r="H147" i="22" l="1"/>
  <c r="H151" i="22" s="1"/>
  <c r="E151" i="22"/>
  <c r="G147" i="22" l="1"/>
  <c r="G142" i="22"/>
  <c r="G146" i="22"/>
  <c r="C151" i="22"/>
  <c r="F153" i="22" s="1"/>
  <c r="B151" i="22"/>
  <c r="D148" i="22" l="1"/>
  <c r="H148" i="22" s="1"/>
  <c r="E153" i="22"/>
  <c r="D153" i="22"/>
  <c r="F152" i="22" l="1"/>
  <c r="E156" i="22"/>
  <c r="F154" i="22" s="1"/>
  <c r="H152" i="22"/>
  <c r="H153" i="22" l="1"/>
  <c r="H157" i="22" s="1"/>
  <c r="E157" i="22"/>
  <c r="G153" i="22" l="1"/>
  <c r="G148" i="22"/>
  <c r="G152" i="22"/>
  <c r="B157" i="22"/>
  <c r="C157" i="22"/>
  <c r="F159" i="22" s="1"/>
  <c r="G613" i="22"/>
  <c r="D154" i="22" l="1"/>
  <c r="H154" i="22" s="1"/>
  <c r="E159" i="22"/>
  <c r="D159" i="22"/>
  <c r="F158" i="22" l="1"/>
  <c r="E162" i="22"/>
  <c r="F160" i="22" s="1"/>
  <c r="H158" i="22"/>
  <c r="H159" i="22" l="1"/>
  <c r="H163" i="22" s="1"/>
  <c r="E163" i="22"/>
  <c r="G159" i="22" l="1"/>
  <c r="G154" i="22"/>
  <c r="G158" i="22"/>
  <c r="C163" i="22"/>
  <c r="F165" i="22" s="1"/>
  <c r="B163" i="22"/>
  <c r="D160" i="22" l="1"/>
  <c r="H160" i="22" s="1"/>
  <c r="E165" i="22"/>
  <c r="D165" i="22"/>
  <c r="F164" i="22" l="1"/>
  <c r="E168" i="22"/>
  <c r="F166" i="22" s="1"/>
  <c r="H164" i="22"/>
  <c r="H165" i="22" l="1"/>
  <c r="H169" i="22" s="1"/>
  <c r="E169" i="22"/>
  <c r="G165" i="22" l="1"/>
  <c r="G160" i="22"/>
  <c r="G164" i="22"/>
  <c r="B169" i="22"/>
  <c r="C169" i="22"/>
  <c r="F171" i="22" s="1"/>
  <c r="D166" i="22" l="1"/>
  <c r="H166" i="22" s="1"/>
  <c r="E171" i="22"/>
  <c r="D171" i="22"/>
  <c r="F170" i="22" l="1"/>
  <c r="E174" i="22"/>
  <c r="F172" i="22" s="1"/>
  <c r="H170" i="22"/>
  <c r="H171" i="22" l="1"/>
  <c r="H175" i="22" s="1"/>
  <c r="E175" i="22"/>
  <c r="G171" i="22" l="1"/>
  <c r="G166" i="22"/>
  <c r="G170" i="22"/>
  <c r="B175" i="22"/>
  <c r="C175" i="22"/>
  <c r="F177" i="22" s="1"/>
  <c r="D172" i="22" l="1"/>
  <c r="H172" i="22" s="1"/>
  <c r="E177" i="22"/>
  <c r="D177" i="22"/>
  <c r="F176" i="22" l="1"/>
  <c r="E180" i="22"/>
  <c r="F178" i="22" s="1"/>
  <c r="H176" i="22"/>
  <c r="H177" i="22" l="1"/>
  <c r="H181" i="22" s="1"/>
  <c r="E181" i="22"/>
  <c r="G177" i="22" l="1"/>
  <c r="G172" i="22"/>
  <c r="G176" i="22"/>
  <c r="C181" i="22"/>
  <c r="F183" i="22" s="1"/>
  <c r="B181" i="22"/>
  <c r="D178" i="22" l="1"/>
  <c r="H178" i="22" s="1"/>
  <c r="E183" i="22"/>
  <c r="D183" i="22"/>
  <c r="F182" i="22" l="1"/>
  <c r="E186" i="22"/>
  <c r="F184" i="22" s="1"/>
  <c r="H182" i="22"/>
  <c r="H183" i="22" l="1"/>
  <c r="H187" i="22" s="1"/>
  <c r="E187" i="22"/>
  <c r="G183" i="22" l="1"/>
  <c r="G178" i="22"/>
  <c r="G182" i="22"/>
  <c r="C187" i="22"/>
  <c r="F189" i="22" s="1"/>
  <c r="B187" i="22"/>
  <c r="D184" i="22" l="1"/>
  <c r="H184" i="22" s="1"/>
  <c r="E189" i="22"/>
  <c r="D189" i="22"/>
  <c r="F188" i="22" l="1"/>
  <c r="E192" i="22"/>
  <c r="F190" i="22" s="1"/>
  <c r="H188" i="22"/>
  <c r="H189" i="22" l="1"/>
  <c r="H193" i="22" s="1"/>
  <c r="E193" i="22"/>
  <c r="G189" i="22" l="1"/>
  <c r="G184" i="22"/>
  <c r="G188" i="22"/>
  <c r="C193" i="22"/>
  <c r="F195" i="22" s="1"/>
  <c r="B193" i="22"/>
  <c r="D190" i="22" l="1"/>
  <c r="H190" i="22" s="1"/>
  <c r="E195" i="22"/>
  <c r="D195" i="22"/>
  <c r="F194" i="22" l="1"/>
  <c r="E198" i="22"/>
  <c r="F196" i="22" s="1"/>
  <c r="H194" i="22"/>
  <c r="H195" i="22" l="1"/>
  <c r="H199" i="22" s="1"/>
  <c r="E199" i="22"/>
  <c r="G195" i="22" l="1"/>
  <c r="G190" i="22"/>
  <c r="G194" i="22"/>
  <c r="B199" i="22"/>
  <c r="C199" i="22"/>
  <c r="F201" i="22" s="1"/>
  <c r="D196" i="22" l="1"/>
  <c r="H196" i="22" s="1"/>
  <c r="E201" i="22"/>
  <c r="D201" i="22"/>
  <c r="F200" i="22" l="1"/>
  <c r="E204" i="22"/>
  <c r="F202" i="22" s="1"/>
  <c r="H200" i="22"/>
  <c r="H201" i="22" l="1"/>
  <c r="H205" i="22" s="1"/>
  <c r="E205" i="22"/>
  <c r="G201" i="22" l="1"/>
  <c r="G196" i="22"/>
  <c r="G200" i="22"/>
  <c r="C205" i="22"/>
  <c r="F207" i="22" s="1"/>
  <c r="B205" i="22"/>
  <c r="D202" i="22" l="1"/>
  <c r="H202" i="22" s="1"/>
  <c r="E207" i="22"/>
  <c r="D207" i="22"/>
  <c r="F206" i="22" l="1"/>
  <c r="E210" i="22"/>
  <c r="F208" i="22" s="1"/>
  <c r="H206" i="22"/>
  <c r="H207" i="22" l="1"/>
  <c r="H211" i="22" s="1"/>
  <c r="E211" i="22"/>
  <c r="G207" i="22" l="1"/>
  <c r="G202" i="22"/>
  <c r="G206" i="22"/>
  <c r="B211" i="22"/>
  <c r="C211" i="22"/>
  <c r="F213" i="22" s="1"/>
  <c r="D208" i="22" l="1"/>
  <c r="H208" i="22" s="1"/>
  <c r="E213" i="22"/>
  <c r="D213" i="22"/>
  <c r="F212" i="22" l="1"/>
  <c r="E216" i="22"/>
  <c r="F214" i="22" s="1"/>
  <c r="H212" i="22"/>
  <c r="H213" i="22" l="1"/>
  <c r="H217" i="22" s="1"/>
  <c r="E217" i="22"/>
  <c r="G213" i="22" l="1"/>
  <c r="G208" i="22"/>
  <c r="G212" i="22"/>
  <c r="B217" i="22"/>
  <c r="C217" i="22"/>
  <c r="F219" i="22" s="1"/>
  <c r="D214" i="22" l="1"/>
  <c r="H214" i="22" s="1"/>
  <c r="E219" i="22"/>
  <c r="D219" i="22"/>
  <c r="F218" i="22" l="1"/>
  <c r="E222" i="22"/>
  <c r="F220" i="22" s="1"/>
  <c r="H218" i="22"/>
  <c r="H219" i="22" l="1"/>
  <c r="H223" i="22" s="1"/>
  <c r="E223" i="22"/>
  <c r="G219" i="22" l="1"/>
  <c r="G214" i="22"/>
  <c r="G218" i="22"/>
  <c r="C223" i="22"/>
  <c r="F225" i="22" s="1"/>
  <c r="B223" i="22"/>
  <c r="D220" i="22" l="1"/>
  <c r="H220" i="22" s="1"/>
  <c r="E225" i="22"/>
  <c r="D225" i="22"/>
  <c r="F224" i="22" l="1"/>
  <c r="E228" i="22"/>
  <c r="F226" i="22" s="1"/>
  <c r="H224" i="22"/>
  <c r="H225" i="22" l="1"/>
  <c r="H229" i="22" s="1"/>
  <c r="E229" i="22"/>
  <c r="G225" i="22" l="1"/>
  <c r="G220" i="22"/>
  <c r="G224" i="22"/>
  <c r="B229" i="22"/>
  <c r="C229" i="22"/>
  <c r="F231" i="22" s="1"/>
  <c r="D226" i="22" l="1"/>
  <c r="H226" i="22" s="1"/>
  <c r="E231" i="22"/>
  <c r="D231" i="22"/>
  <c r="F230" i="22" l="1"/>
  <c r="E234" i="22"/>
  <c r="H230" i="22"/>
  <c r="F232" i="22" l="1"/>
  <c r="H231" i="22"/>
  <c r="H235" i="22" s="1"/>
  <c r="E235" i="22"/>
  <c r="G231" i="22" l="1"/>
  <c r="G226" i="22"/>
  <c r="G230" i="22"/>
  <c r="B235" i="22"/>
  <c r="C235" i="22"/>
  <c r="F237" i="22" s="1"/>
  <c r="D232" i="22" l="1"/>
  <c r="H232" i="22" s="1"/>
  <c r="E237" i="22"/>
  <c r="D237" i="22"/>
  <c r="F236" i="22" l="1"/>
  <c r="E240" i="22"/>
  <c r="F238" i="22" s="1"/>
  <c r="H236" i="22"/>
  <c r="H237" i="22" l="1"/>
  <c r="H241" i="22" s="1"/>
  <c r="E241" i="22"/>
  <c r="G237" i="22" l="1"/>
  <c r="G232" i="22"/>
  <c r="G236" i="22"/>
  <c r="C241" i="22"/>
  <c r="F243" i="22" s="1"/>
  <c r="B241" i="22"/>
  <c r="D238" i="22" l="1"/>
  <c r="H238" i="22" s="1"/>
  <c r="E243" i="22"/>
  <c r="D243" i="22"/>
  <c r="F242" i="22" l="1"/>
  <c r="E246" i="22"/>
  <c r="F244" i="22" s="1"/>
  <c r="H242" i="22"/>
  <c r="H243" i="22" l="1"/>
  <c r="H247" i="22" s="1"/>
  <c r="E247" i="22"/>
  <c r="G243" i="22" l="1"/>
  <c r="G238" i="22"/>
  <c r="G242" i="22"/>
  <c r="B247" i="22"/>
  <c r="C247" i="22"/>
  <c r="F249" i="22" s="1"/>
  <c r="D244" i="22" l="1"/>
  <c r="H244" i="22" s="1"/>
  <c r="E249" i="22"/>
  <c r="D249" i="22"/>
  <c r="F248" i="22" l="1"/>
  <c r="E252" i="22"/>
  <c r="F250" i="22" s="1"/>
  <c r="H248" i="22"/>
  <c r="H249" i="22" l="1"/>
  <c r="H253" i="22" s="1"/>
  <c r="E253" i="22"/>
  <c r="G249" i="22" l="1"/>
  <c r="G244" i="22"/>
  <c r="G248" i="22"/>
  <c r="C253" i="22"/>
  <c r="F255" i="22" s="1"/>
  <c r="B253" i="22"/>
  <c r="D250" i="22" l="1"/>
  <c r="H250" i="22" s="1"/>
  <c r="E255" i="22"/>
  <c r="D255" i="22"/>
  <c r="F254" i="22" l="1"/>
  <c r="E258" i="22"/>
  <c r="F256" i="22" s="1"/>
  <c r="H254" i="22"/>
  <c r="H255" i="22" l="1"/>
  <c r="H259" i="22" s="1"/>
  <c r="E259" i="22"/>
  <c r="G255" i="22" l="1"/>
  <c r="G250" i="22"/>
  <c r="G254" i="22"/>
  <c r="C259" i="22"/>
  <c r="F261" i="22" s="1"/>
  <c r="B259" i="22"/>
  <c r="D256" i="22" l="1"/>
  <c r="H256" i="22" s="1"/>
  <c r="E261" i="22"/>
  <c r="D261" i="22"/>
  <c r="F260" i="22" l="1"/>
  <c r="E264" i="22"/>
  <c r="F262" i="22" s="1"/>
  <c r="H260" i="22"/>
  <c r="H261" i="22" l="1"/>
  <c r="H265" i="22" s="1"/>
  <c r="E265" i="22"/>
  <c r="G261" i="22" l="1"/>
  <c r="G256" i="22"/>
  <c r="G260" i="22"/>
  <c r="B265" i="22"/>
  <c r="C265" i="22"/>
  <c r="F267" i="22" s="1"/>
  <c r="D262" i="22" l="1"/>
  <c r="H262" i="22" s="1"/>
  <c r="E267" i="22"/>
  <c r="D267" i="22"/>
  <c r="F266" i="22" l="1"/>
  <c r="E270" i="22"/>
  <c r="F268" i="22" s="1"/>
  <c r="H266" i="22"/>
  <c r="H267" i="22" l="1"/>
  <c r="H271" i="22" s="1"/>
  <c r="E271" i="22"/>
  <c r="G267" i="22" l="1"/>
  <c r="G262" i="22"/>
  <c r="G266" i="22"/>
  <c r="B271" i="22"/>
  <c r="C271" i="22"/>
  <c r="F273" i="22" s="1"/>
  <c r="D268" i="22" l="1"/>
  <c r="H268" i="22" s="1"/>
  <c r="E273" i="22"/>
  <c r="D273" i="22"/>
  <c r="F272" i="22" l="1"/>
  <c r="E276" i="22"/>
  <c r="F274" i="22" s="1"/>
  <c r="H272" i="22"/>
  <c r="H273" i="22" l="1"/>
  <c r="H277" i="22" s="1"/>
  <c r="E277" i="22"/>
  <c r="G273" i="22" l="1"/>
  <c r="G268" i="22"/>
  <c r="G272" i="22"/>
  <c r="C277" i="22"/>
  <c r="F279" i="22" s="1"/>
  <c r="B277" i="22"/>
  <c r="D274" i="22" l="1"/>
  <c r="H274" i="22" s="1"/>
  <c r="E279" i="22"/>
  <c r="D279" i="22"/>
  <c r="F278" i="22" l="1"/>
  <c r="E282" i="22"/>
  <c r="F280" i="22" s="1"/>
  <c r="H278" i="22"/>
  <c r="H279" i="22" l="1"/>
  <c r="H283" i="22" s="1"/>
  <c r="E283" i="22"/>
  <c r="G279" i="22" l="1"/>
  <c r="G274" i="22"/>
  <c r="G278" i="22"/>
  <c r="C283" i="22"/>
  <c r="F285" i="22" s="1"/>
  <c r="B283" i="22"/>
  <c r="D280" i="22" l="1"/>
  <c r="H280" i="22" s="1"/>
  <c r="E285" i="22"/>
  <c r="D285" i="22"/>
  <c r="F284" i="22" l="1"/>
  <c r="E288" i="22"/>
  <c r="F286" i="22" s="1"/>
  <c r="H284" i="22"/>
  <c r="H285" i="22" l="1"/>
  <c r="H289" i="22" s="1"/>
  <c r="E289" i="22"/>
  <c r="G285" i="22" l="1"/>
  <c r="G280" i="22"/>
  <c r="G284" i="22"/>
  <c r="C289" i="22"/>
  <c r="F291" i="22" s="1"/>
  <c r="B289" i="22"/>
  <c r="D286" i="22" l="1"/>
  <c r="H286" i="22" s="1"/>
  <c r="E291" i="22"/>
  <c r="D291" i="22"/>
  <c r="F290" i="22" l="1"/>
  <c r="E294" i="22"/>
  <c r="F292" i="22" s="1"/>
  <c r="H290" i="22"/>
  <c r="H291" i="22" l="1"/>
  <c r="H295" i="22" s="1"/>
  <c r="E295" i="22"/>
  <c r="G291" i="22" l="1"/>
  <c r="G286" i="22"/>
  <c r="G290" i="22"/>
  <c r="C295" i="22"/>
  <c r="F297" i="22" s="1"/>
  <c r="B295" i="22"/>
  <c r="E297" i="22" l="1"/>
  <c r="F296" i="22"/>
  <c r="D297" i="22"/>
  <c r="D292" i="22"/>
  <c r="H292" i="22" s="1"/>
  <c r="E300" i="22" l="1"/>
  <c r="H296" i="22"/>
  <c r="F298" i="22" l="1"/>
  <c r="H297" i="22"/>
  <c r="H301" i="22" s="1"/>
  <c r="E301" i="22"/>
  <c r="G297" i="22" l="1"/>
  <c r="G292" i="22"/>
  <c r="G296" i="22"/>
  <c r="B301" i="22"/>
  <c r="C301" i="22"/>
  <c r="F303" i="22" s="1"/>
  <c r="D298" i="22" l="1"/>
  <c r="H298" i="22" s="1"/>
  <c r="E303" i="22"/>
  <c r="D303" i="22"/>
  <c r="F302" i="22" l="1"/>
  <c r="E306" i="22"/>
  <c r="F304" i="22" s="1"/>
  <c r="H302" i="22"/>
  <c r="H303" i="22" l="1"/>
  <c r="H307" i="22" s="1"/>
  <c r="E307" i="22"/>
  <c r="G303" i="22" l="1"/>
  <c r="G298" i="22"/>
  <c r="G302" i="22"/>
  <c r="B307" i="22"/>
  <c r="C307" i="22"/>
  <c r="F309" i="22" s="1"/>
  <c r="D304" i="22" l="1"/>
  <c r="H304" i="22" s="1"/>
  <c r="E309" i="22"/>
  <c r="D309" i="22"/>
  <c r="F308" i="22" l="1"/>
  <c r="E312" i="22"/>
  <c r="F310" i="22" s="1"/>
  <c r="H308" i="22"/>
  <c r="H309" i="22" l="1"/>
  <c r="H313" i="22" s="1"/>
  <c r="E313" i="22"/>
  <c r="G309" i="22" l="1"/>
  <c r="G304" i="22"/>
  <c r="G308" i="22"/>
  <c r="B313" i="22"/>
  <c r="D310" i="22" s="1"/>
  <c r="H310" i="22" s="1"/>
  <c r="C313" i="22"/>
  <c r="F315" i="22" s="1"/>
  <c r="E315" i="22" l="1"/>
  <c r="D315" i="22"/>
  <c r="F314" i="22" l="1"/>
  <c r="E318" i="22"/>
  <c r="F316" i="22" s="1"/>
  <c r="H314" i="22"/>
  <c r="H315" i="22" l="1"/>
  <c r="H319" i="22" s="1"/>
  <c r="E319" i="22"/>
  <c r="G315" i="22" l="1"/>
  <c r="G310" i="22"/>
  <c r="G314" i="22"/>
  <c r="B319" i="22"/>
  <c r="D316" i="22" s="1"/>
  <c r="H316" i="22" s="1"/>
  <c r="C319" i="22"/>
  <c r="F321" i="22" s="1"/>
  <c r="E321" i="22" l="1"/>
  <c r="D321" i="22"/>
  <c r="F320" i="22" l="1"/>
  <c r="E324" i="22"/>
  <c r="F322" i="22" s="1"/>
  <c r="H320" i="22"/>
  <c r="H321" i="22" l="1"/>
  <c r="H325" i="22" s="1"/>
  <c r="E325" i="22"/>
  <c r="G321" i="22" l="1"/>
  <c r="G316" i="22"/>
  <c r="G320" i="22"/>
  <c r="C325" i="22"/>
  <c r="F327" i="22" s="1"/>
  <c r="B325" i="22"/>
  <c r="D322" i="22" l="1"/>
  <c r="H322" i="22" s="1"/>
  <c r="E327" i="22"/>
  <c r="D327" i="22"/>
  <c r="F326" i="22" l="1"/>
  <c r="E330" i="22"/>
  <c r="F328" i="22" s="1"/>
  <c r="H326" i="22"/>
  <c r="H327" i="22" l="1"/>
  <c r="H331" i="22" s="1"/>
  <c r="E331" i="22"/>
  <c r="G327" i="22" l="1"/>
  <c r="G322" i="22"/>
  <c r="G326" i="22"/>
  <c r="C331" i="22"/>
  <c r="F333" i="22" s="1"/>
  <c r="B331" i="22"/>
  <c r="D328" i="22" l="1"/>
  <c r="H328" i="22" s="1"/>
  <c r="E333" i="22"/>
  <c r="D333" i="22"/>
  <c r="F332" i="22" l="1"/>
  <c r="E336" i="22"/>
  <c r="F334" i="22" s="1"/>
  <c r="H332" i="22"/>
  <c r="H333" i="22" l="1"/>
  <c r="H337" i="22" s="1"/>
  <c r="E337" i="22"/>
  <c r="G333" i="22" l="1"/>
  <c r="G328" i="22"/>
  <c r="G332" i="22"/>
  <c r="C337" i="22"/>
  <c r="F339" i="22" s="1"/>
  <c r="B337" i="22"/>
  <c r="D334" i="22" l="1"/>
  <c r="H334" i="22" s="1"/>
  <c r="E339" i="22"/>
  <c r="D339" i="22"/>
  <c r="F338" i="22" l="1"/>
  <c r="E342" i="22"/>
  <c r="F340" i="22" s="1"/>
  <c r="H338" i="22"/>
  <c r="H339" i="22" l="1"/>
  <c r="H343" i="22" s="1"/>
  <c r="E343" i="22"/>
  <c r="G339" i="22" l="1"/>
  <c r="G334" i="22"/>
  <c r="G338" i="22"/>
  <c r="C343" i="22"/>
  <c r="F345" i="22" s="1"/>
  <c r="B343" i="22"/>
  <c r="D340" i="22" l="1"/>
  <c r="H340" i="22" s="1"/>
  <c r="E345" i="22"/>
  <c r="D345" i="22"/>
  <c r="F344" i="22" l="1"/>
  <c r="E348" i="22"/>
  <c r="F346" i="22" s="1"/>
  <c r="H344" i="22"/>
  <c r="H345" i="22" l="1"/>
  <c r="H349" i="22" s="1"/>
  <c r="E349" i="22"/>
  <c r="G345" i="22" l="1"/>
  <c r="G340" i="22"/>
  <c r="G344" i="22"/>
  <c r="C349" i="22"/>
  <c r="F351" i="22" s="1"/>
  <c r="B349" i="22"/>
  <c r="D346" i="22" l="1"/>
  <c r="H346" i="22" s="1"/>
  <c r="E351" i="22"/>
  <c r="D351" i="22"/>
  <c r="F350" i="22" l="1"/>
  <c r="E354" i="22"/>
  <c r="F352" i="22" s="1"/>
  <c r="H350" i="22"/>
  <c r="H351" i="22" l="1"/>
  <c r="H355" i="22" s="1"/>
  <c r="E355" i="22"/>
  <c r="G351" i="22" l="1"/>
  <c r="G346" i="22"/>
  <c r="G350" i="22"/>
  <c r="C355" i="22"/>
  <c r="F357" i="22" s="1"/>
  <c r="B355" i="22"/>
  <c r="D352" i="22" l="1"/>
  <c r="H352" i="22" s="1"/>
  <c r="E357" i="22"/>
  <c r="D357" i="22"/>
  <c r="F356" i="22" l="1"/>
  <c r="E360" i="22"/>
  <c r="F358" i="22" s="1"/>
  <c r="H356" i="22"/>
  <c r="H357" i="22" l="1"/>
  <c r="H361" i="22" s="1"/>
  <c r="E361" i="22"/>
  <c r="G357" i="22" l="1"/>
  <c r="G352" i="22"/>
  <c r="G356" i="22"/>
  <c r="C361" i="22"/>
  <c r="F363" i="22" s="1"/>
  <c r="B361" i="22"/>
  <c r="D358" i="22" l="1"/>
  <c r="H358" i="22" s="1"/>
  <c r="E363" i="22"/>
  <c r="D363" i="22"/>
  <c r="F362" i="22" l="1"/>
  <c r="E366" i="22"/>
  <c r="F364" i="22" s="1"/>
  <c r="H362" i="22"/>
  <c r="H363" i="22" l="1"/>
  <c r="H367" i="22" s="1"/>
  <c r="E367" i="22"/>
  <c r="G363" i="22" l="1"/>
  <c r="G358" i="22"/>
  <c r="G362" i="22"/>
  <c r="B367" i="22"/>
  <c r="C367" i="22"/>
  <c r="F369" i="22" s="1"/>
  <c r="D364" i="22" l="1"/>
  <c r="H364" i="22" s="1"/>
  <c r="E369" i="22"/>
  <c r="D369" i="22"/>
  <c r="F368" i="22" l="1"/>
  <c r="E372" i="22"/>
  <c r="F370" i="22" s="1"/>
  <c r="H368" i="22"/>
  <c r="H369" i="22" l="1"/>
  <c r="H373" i="22" s="1"/>
  <c r="E373" i="22"/>
  <c r="G369" i="22" l="1"/>
  <c r="G364" i="22"/>
  <c r="G368" i="22"/>
  <c r="C373" i="22"/>
  <c r="F375" i="22" s="1"/>
  <c r="B373" i="22"/>
  <c r="D370" i="22" l="1"/>
  <c r="H370" i="22" s="1"/>
  <c r="E375" i="22"/>
  <c r="D375" i="22"/>
  <c r="F374" i="22" l="1"/>
  <c r="E378" i="22"/>
  <c r="H374" i="22"/>
  <c r="F376" i="22" l="1"/>
  <c r="H375" i="22"/>
  <c r="H379" i="22" s="1"/>
  <c r="E379" i="22"/>
  <c r="G375" i="22" l="1"/>
  <c r="G370" i="22"/>
  <c r="G374" i="22"/>
  <c r="B379" i="22"/>
  <c r="D376" i="22" s="1"/>
  <c r="H376" i="22" s="1"/>
  <c r="C379" i="22"/>
  <c r="F381" i="22" s="1"/>
  <c r="E381" i="22" l="1"/>
  <c r="D381" i="22"/>
  <c r="F380" i="22" l="1"/>
  <c r="E384" i="22"/>
  <c r="F382" i="22" s="1"/>
  <c r="H380" i="22"/>
  <c r="H381" i="22" l="1"/>
  <c r="H385" i="22" s="1"/>
  <c r="E385" i="22"/>
  <c r="G381" i="22" l="1"/>
  <c r="G376" i="22"/>
  <c r="G380" i="22"/>
  <c r="B385" i="22"/>
  <c r="D382" i="22" s="1"/>
  <c r="H382" i="22" s="1"/>
  <c r="C385" i="22"/>
  <c r="F387" i="22" s="1"/>
  <c r="E387" i="22" l="1"/>
  <c r="D387" i="22"/>
  <c r="F386" i="22" l="1"/>
  <c r="E390" i="22"/>
  <c r="F388" i="22" s="1"/>
  <c r="H386" i="22"/>
  <c r="H387" i="22" l="1"/>
  <c r="H391" i="22" s="1"/>
  <c r="E391" i="22"/>
  <c r="G387" i="22" l="1"/>
  <c r="G382" i="22"/>
  <c r="G386" i="22"/>
  <c r="C391" i="22"/>
  <c r="F393" i="22" s="1"/>
  <c r="B391" i="22"/>
  <c r="D388" i="22" l="1"/>
  <c r="H388" i="22" s="1"/>
  <c r="E393" i="22"/>
  <c r="D393" i="22"/>
  <c r="F392" i="22" l="1"/>
  <c r="E396" i="22"/>
  <c r="F394" i="22" s="1"/>
  <c r="H392" i="22"/>
  <c r="H393" i="22" l="1"/>
  <c r="H397" i="22" s="1"/>
  <c r="E397" i="22"/>
  <c r="G393" i="22" l="1"/>
  <c r="G388" i="22"/>
  <c r="G392" i="22"/>
  <c r="B397" i="22"/>
  <c r="D394" i="22" s="1"/>
  <c r="H394" i="22" s="1"/>
  <c r="C397" i="22"/>
  <c r="F399" i="22" s="1"/>
  <c r="E399" i="22" l="1"/>
  <c r="D399" i="22"/>
  <c r="F398" i="22" l="1"/>
  <c r="E402" i="22"/>
  <c r="F400" i="22" s="1"/>
  <c r="H398" i="22"/>
  <c r="H399" i="22" l="1"/>
  <c r="H403" i="22" s="1"/>
  <c r="E403" i="22"/>
  <c r="G399" i="22" l="1"/>
  <c r="G394" i="22"/>
  <c r="G398" i="22"/>
  <c r="C403" i="22"/>
  <c r="F405" i="22" s="1"/>
  <c r="B403" i="22"/>
  <c r="D400" i="22" l="1"/>
  <c r="H400" i="22" s="1"/>
  <c r="E405" i="22"/>
  <c r="D405" i="22"/>
  <c r="F404" i="22" l="1"/>
  <c r="E408" i="22"/>
  <c r="F406" i="22" s="1"/>
  <c r="H404" i="22"/>
  <c r="H405" i="22" l="1"/>
  <c r="H409" i="22" s="1"/>
  <c r="E409" i="22"/>
  <c r="G405" i="22" l="1"/>
  <c r="G400" i="22"/>
  <c r="G404" i="22"/>
  <c r="C409" i="22"/>
  <c r="F411" i="22" s="1"/>
  <c r="B409" i="22"/>
  <c r="D406" i="22" l="1"/>
  <c r="H406" i="22" s="1"/>
  <c r="E411" i="22"/>
  <c r="D411" i="22"/>
  <c r="F410" i="22" l="1"/>
  <c r="E414" i="22"/>
  <c r="F412" i="22" s="1"/>
  <c r="H410" i="22"/>
  <c r="H411" i="22" l="1"/>
  <c r="H415" i="22" s="1"/>
  <c r="E415" i="22"/>
  <c r="G411" i="22" l="1"/>
  <c r="G406" i="22"/>
  <c r="G410" i="22"/>
  <c r="B415" i="22"/>
  <c r="D412" i="22" s="1"/>
  <c r="H412" i="22" s="1"/>
  <c r="C415" i="22"/>
  <c r="F417" i="22" s="1"/>
  <c r="E417" i="22" l="1"/>
  <c r="D417" i="22"/>
  <c r="F416" i="22" l="1"/>
  <c r="E420" i="22"/>
  <c r="F418" i="22" s="1"/>
  <c r="H416" i="22"/>
  <c r="H417" i="22" l="1"/>
  <c r="H421" i="22" s="1"/>
  <c r="E421" i="22"/>
  <c r="G417" i="22" l="1"/>
  <c r="G412" i="22"/>
  <c r="G416" i="22"/>
  <c r="C421" i="22"/>
  <c r="F423" i="22" s="1"/>
  <c r="B421" i="22"/>
  <c r="D418" i="22" l="1"/>
  <c r="H418" i="22" s="1"/>
  <c r="E423" i="22"/>
  <c r="D423" i="22"/>
  <c r="F422" i="22" l="1"/>
  <c r="E426" i="22"/>
  <c r="F424" i="22" s="1"/>
  <c r="H422" i="22"/>
  <c r="H423" i="22" l="1"/>
  <c r="H427" i="22" s="1"/>
  <c r="E427" i="22"/>
  <c r="G423" i="22" l="1"/>
  <c r="G418" i="22"/>
  <c r="G422" i="22"/>
  <c r="C427" i="22"/>
  <c r="F429" i="22" s="1"/>
  <c r="B427" i="22"/>
  <c r="D424" i="22" l="1"/>
  <c r="H424" i="22" s="1"/>
  <c r="E429" i="22"/>
  <c r="D429" i="22"/>
  <c r="F428" i="22" l="1"/>
  <c r="E432" i="22"/>
  <c r="F430" i="22" s="1"/>
  <c r="H428" i="22"/>
  <c r="H429" i="22" l="1"/>
  <c r="H433" i="22" s="1"/>
  <c r="E433" i="22"/>
  <c r="G429" i="22" l="1"/>
  <c r="G424" i="22"/>
  <c r="G428" i="22"/>
  <c r="B433" i="22"/>
  <c r="C433" i="22"/>
  <c r="F435" i="22" s="1"/>
  <c r="D430" i="22" l="1"/>
  <c r="H430" i="22" s="1"/>
  <c r="E435" i="22"/>
  <c r="D435" i="22"/>
  <c r="F434" i="22" l="1"/>
  <c r="E438" i="22"/>
  <c r="F436" i="22" s="1"/>
  <c r="H434" i="22"/>
  <c r="H435" i="22" l="1"/>
  <c r="H439" i="22" s="1"/>
  <c r="E439" i="22"/>
  <c r="G435" i="22" l="1"/>
  <c r="G430" i="22"/>
  <c r="G434" i="22"/>
  <c r="B439" i="22"/>
  <c r="C439" i="22"/>
  <c r="F441" i="22" s="1"/>
  <c r="D436" i="22" l="1"/>
  <c r="H436" i="22" s="1"/>
  <c r="E441" i="22"/>
  <c r="D441" i="22"/>
  <c r="F440" i="22" l="1"/>
  <c r="E444" i="22"/>
  <c r="F442" i="22" s="1"/>
  <c r="H440" i="22"/>
  <c r="H441" i="22" l="1"/>
  <c r="H445" i="22" s="1"/>
  <c r="E445" i="22"/>
  <c r="G441" i="22" l="1"/>
  <c r="G436" i="22"/>
  <c r="G440" i="22"/>
  <c r="C445" i="22"/>
  <c r="F447" i="22" s="1"/>
  <c r="B445" i="22"/>
  <c r="D442" i="22" l="1"/>
  <c r="H442" i="22" s="1"/>
  <c r="E447" i="22"/>
  <c r="D447" i="22"/>
  <c r="F446" i="22" l="1"/>
  <c r="E450" i="22"/>
  <c r="F448" i="22" s="1"/>
  <c r="H446" i="22"/>
  <c r="H447" i="22" l="1"/>
  <c r="H451" i="22" s="1"/>
  <c r="E451" i="22"/>
  <c r="G447" i="22" l="1"/>
  <c r="G442" i="22"/>
  <c r="G446" i="22"/>
  <c r="C451" i="22"/>
  <c r="F453" i="22" s="1"/>
  <c r="B451" i="22"/>
  <c r="D448" i="22" l="1"/>
  <c r="H448" i="22" s="1"/>
  <c r="E453" i="22"/>
  <c r="D453" i="22"/>
  <c r="F452" i="22" l="1"/>
  <c r="E456" i="22"/>
  <c r="F454" i="22" s="1"/>
  <c r="H452" i="22"/>
  <c r="H453" i="22" l="1"/>
  <c r="H457" i="22" s="1"/>
  <c r="E457" i="22"/>
  <c r="G453" i="22" l="1"/>
  <c r="G448" i="22"/>
  <c r="G452" i="22"/>
  <c r="C457" i="22"/>
  <c r="F459" i="22" s="1"/>
  <c r="B457" i="22"/>
  <c r="D454" i="22" l="1"/>
  <c r="H454" i="22" s="1"/>
  <c r="E459" i="22"/>
  <c r="D459" i="22"/>
  <c r="F458" i="22" l="1"/>
  <c r="E462" i="22"/>
  <c r="F460" i="22" s="1"/>
  <c r="H458" i="22"/>
  <c r="H459" i="22" l="1"/>
  <c r="H463" i="22" s="1"/>
  <c r="E463" i="22"/>
  <c r="G459" i="22" l="1"/>
  <c r="G454" i="22"/>
  <c r="G458" i="22"/>
  <c r="C463" i="22"/>
  <c r="F465" i="22" s="1"/>
  <c r="B463" i="22"/>
  <c r="E465" i="22" l="1"/>
  <c r="F464" i="22" s="1"/>
  <c r="D465" i="22"/>
  <c r="D460" i="22"/>
  <c r="H460" i="22" s="1"/>
  <c r="E468" i="22" l="1"/>
  <c r="H464" i="22"/>
  <c r="F466" i="22" l="1"/>
  <c r="H465" i="22"/>
  <c r="H469" i="22" s="1"/>
  <c r="E469" i="22"/>
  <c r="G465" i="22" l="1"/>
  <c r="G460" i="22"/>
  <c r="G464" i="22"/>
  <c r="C469" i="22"/>
  <c r="F471" i="22" s="1"/>
  <c r="B469" i="22"/>
  <c r="D466" i="22" l="1"/>
  <c r="H466" i="22" s="1"/>
  <c r="E471" i="22"/>
  <c r="D471" i="22"/>
  <c r="F470" i="22" l="1"/>
  <c r="E474" i="22"/>
  <c r="F472" i="22" s="1"/>
  <c r="H470" i="22"/>
  <c r="H471" i="22" l="1"/>
  <c r="H475" i="22" s="1"/>
  <c r="E475" i="22"/>
  <c r="G471" i="22" l="1"/>
  <c r="G466" i="22"/>
  <c r="G470" i="22"/>
  <c r="B475" i="22"/>
  <c r="D472" i="22" s="1"/>
  <c r="H472" i="22" s="1"/>
  <c r="C475" i="22"/>
  <c r="F477" i="22" s="1"/>
  <c r="E477" i="22" l="1"/>
  <c r="D477" i="22"/>
  <c r="F476" i="22" l="1"/>
  <c r="E480" i="22"/>
  <c r="F478" i="22" s="1"/>
  <c r="H476" i="22"/>
  <c r="H477" i="22" l="1"/>
  <c r="H481" i="22" s="1"/>
  <c r="E481" i="22"/>
  <c r="G477" i="22" l="1"/>
  <c r="G472" i="22"/>
  <c r="G476" i="22"/>
  <c r="B481" i="22"/>
  <c r="C481" i="22"/>
  <c r="F483" i="22" s="1"/>
  <c r="E483" i="22" l="1"/>
  <c r="D478" i="22"/>
  <c r="H478" i="22" s="1"/>
  <c r="D483" i="22"/>
  <c r="F482" i="22" l="1"/>
  <c r="E486" i="22"/>
  <c r="F484" i="22" s="1"/>
  <c r="H482" i="22"/>
  <c r="H483" i="22" l="1"/>
  <c r="H487" i="22" s="1"/>
  <c r="E487" i="22"/>
  <c r="G483" i="22" l="1"/>
  <c r="G478" i="22"/>
  <c r="G482" i="22"/>
  <c r="B487" i="22"/>
  <c r="C487" i="22"/>
  <c r="F489" i="22" s="1"/>
  <c r="D484" i="22" l="1"/>
  <c r="H484" i="22" s="1"/>
  <c r="E489" i="22"/>
  <c r="D489" i="22"/>
  <c r="F488" i="22" l="1"/>
  <c r="E492" i="22"/>
  <c r="F490" i="22" s="1"/>
  <c r="H488" i="22"/>
  <c r="H489" i="22" l="1"/>
  <c r="H493" i="22" s="1"/>
  <c r="E493" i="22"/>
  <c r="G489" i="22" l="1"/>
  <c r="G484" i="22"/>
  <c r="G488" i="22"/>
  <c r="B493" i="22"/>
  <c r="C493" i="22"/>
  <c r="F495" i="22" s="1"/>
  <c r="D490" i="22" l="1"/>
  <c r="H490" i="22" s="1"/>
  <c r="E495" i="22"/>
  <c r="D495" i="22"/>
  <c r="F494" i="22" l="1"/>
  <c r="E498" i="22"/>
  <c r="F496" i="22" s="1"/>
  <c r="H494" i="22"/>
  <c r="H495" i="22" l="1"/>
  <c r="H499" i="22" s="1"/>
  <c r="E499" i="22"/>
  <c r="G495" i="22" l="1"/>
  <c r="G490" i="22"/>
  <c r="G494" i="22"/>
  <c r="C499" i="22"/>
  <c r="F501" i="22" s="1"/>
  <c r="B499" i="22"/>
  <c r="D496" i="22" l="1"/>
  <c r="H496" i="22" s="1"/>
  <c r="E501" i="22"/>
  <c r="D501" i="22"/>
  <c r="F500" i="22" l="1"/>
  <c r="E504" i="22"/>
  <c r="F502" i="22" s="1"/>
  <c r="H500" i="22"/>
  <c r="H501" i="22" l="1"/>
  <c r="H505" i="22" s="1"/>
  <c r="E505" i="22"/>
  <c r="G501" i="22" l="1"/>
  <c r="G496" i="22"/>
  <c r="G500" i="22"/>
  <c r="B505" i="22"/>
  <c r="C505" i="22"/>
  <c r="F507" i="22" s="1"/>
  <c r="D502" i="22" l="1"/>
  <c r="H502" i="22" s="1"/>
  <c r="E507" i="22"/>
  <c r="D507" i="22"/>
  <c r="F506" i="22" l="1"/>
  <c r="E510" i="22"/>
  <c r="F508" i="22" s="1"/>
  <c r="H506" i="22"/>
  <c r="H507" i="22" l="1"/>
  <c r="H511" i="22" s="1"/>
  <c r="E511" i="22"/>
  <c r="G507" i="22" l="1"/>
  <c r="G502" i="22"/>
  <c r="G506" i="22"/>
  <c r="B511" i="22"/>
  <c r="C511" i="22"/>
  <c r="F513" i="22" s="1"/>
  <c r="D508" i="22" l="1"/>
  <c r="H508" i="22" s="1"/>
  <c r="E513" i="22"/>
  <c r="D513" i="22"/>
  <c r="F512" i="22" l="1"/>
  <c r="E516" i="22"/>
  <c r="F514" i="22" s="1"/>
  <c r="H512" i="22"/>
  <c r="H513" i="22" l="1"/>
  <c r="H517" i="22" s="1"/>
  <c r="E517" i="22"/>
  <c r="G513" i="22" l="1"/>
  <c r="G508" i="22"/>
  <c r="G512" i="22"/>
  <c r="B517" i="22"/>
  <c r="C517" i="22"/>
  <c r="F519" i="22" s="1"/>
  <c r="D514" i="22" l="1"/>
  <c r="H514" i="22" s="1"/>
  <c r="E519" i="22"/>
  <c r="D519" i="22"/>
  <c r="F518" i="22" l="1"/>
  <c r="E522" i="22"/>
  <c r="F520" i="22" s="1"/>
  <c r="H518" i="22"/>
  <c r="H519" i="22" l="1"/>
  <c r="H523" i="22" s="1"/>
  <c r="E523" i="22"/>
  <c r="G519" i="22" l="1"/>
  <c r="G514" i="22"/>
  <c r="G518" i="22"/>
  <c r="C523" i="22"/>
  <c r="F525" i="22" s="1"/>
  <c r="B523" i="22"/>
  <c r="D520" i="22" l="1"/>
  <c r="H520" i="22" s="1"/>
  <c r="E525" i="22"/>
  <c r="D525" i="22"/>
  <c r="F524" i="22" l="1"/>
  <c r="E528" i="22"/>
  <c r="F526" i="22" s="1"/>
  <c r="H524" i="22"/>
  <c r="H525" i="22" l="1"/>
  <c r="H529" i="22" s="1"/>
  <c r="E529" i="22"/>
  <c r="G525" i="22" l="1"/>
  <c r="G520" i="22"/>
  <c r="G524" i="22"/>
  <c r="C529" i="22"/>
  <c r="F531" i="22" s="1"/>
  <c r="B529" i="22"/>
  <c r="D526" i="22" l="1"/>
  <c r="H526" i="22" s="1"/>
  <c r="E531" i="22"/>
  <c r="D531" i="22"/>
  <c r="F530" i="22" l="1"/>
  <c r="E534" i="22"/>
  <c r="F532" i="22" s="1"/>
  <c r="H530" i="22"/>
  <c r="H531" i="22" l="1"/>
  <c r="H535" i="22" s="1"/>
  <c r="E535" i="22"/>
  <c r="G531" i="22" l="1"/>
  <c r="G526" i="22"/>
  <c r="G530" i="22"/>
  <c r="C535" i="22"/>
  <c r="F537" i="22" s="1"/>
  <c r="B535" i="22"/>
  <c r="D532" i="22" l="1"/>
  <c r="H532" i="22" s="1"/>
  <c r="E537" i="22"/>
  <c r="D537" i="22"/>
  <c r="F536" i="22" l="1"/>
  <c r="E540" i="22"/>
  <c r="F538" i="22" s="1"/>
  <c r="H536" i="22"/>
  <c r="H537" i="22" l="1"/>
  <c r="H541" i="22" s="1"/>
  <c r="E541" i="22"/>
  <c r="G537" i="22" l="1"/>
  <c r="G532" i="22"/>
  <c r="G536" i="22"/>
  <c r="C541" i="22"/>
  <c r="F543" i="22" s="1"/>
  <c r="B541" i="22"/>
  <c r="D538" i="22" l="1"/>
  <c r="H538" i="22" s="1"/>
  <c r="E543" i="22"/>
  <c r="D543" i="22"/>
  <c r="F542" i="22" l="1"/>
  <c r="E546" i="22"/>
  <c r="F544" i="22" s="1"/>
  <c r="H542" i="22"/>
  <c r="H543" i="22" l="1"/>
  <c r="H547" i="22" s="1"/>
  <c r="E547" i="22"/>
  <c r="G543" i="22" l="1"/>
  <c r="G538" i="22"/>
  <c r="G542" i="22"/>
  <c r="C547" i="22"/>
  <c r="F549" i="22" s="1"/>
  <c r="B547" i="22"/>
  <c r="D544" i="22" l="1"/>
  <c r="H544" i="22" s="1"/>
  <c r="E549" i="22"/>
  <c r="D549" i="22"/>
  <c r="F548" i="22" l="1"/>
  <c r="E552" i="22"/>
  <c r="F550" i="22" s="1"/>
  <c r="H548" i="22"/>
  <c r="H549" i="22" l="1"/>
  <c r="H553" i="22" s="1"/>
  <c r="E553" i="22"/>
  <c r="G549" i="22" l="1"/>
  <c r="G544" i="22"/>
  <c r="G548" i="22"/>
  <c r="B553" i="22"/>
  <c r="C553" i="22"/>
  <c r="F555" i="22" s="1"/>
  <c r="D550" i="22" l="1"/>
  <c r="H550" i="22" s="1"/>
  <c r="E555" i="22"/>
  <c r="D555" i="22"/>
  <c r="F554" i="22" l="1"/>
  <c r="E558" i="22"/>
  <c r="F556" i="22" s="1"/>
  <c r="H554" i="22"/>
  <c r="H555" i="22" l="1"/>
  <c r="H559" i="22" s="1"/>
  <c r="E559" i="22"/>
  <c r="G555" i="22" l="1"/>
  <c r="G550" i="22"/>
  <c r="G554" i="22"/>
  <c r="C559" i="22"/>
  <c r="F561" i="22" s="1"/>
  <c r="B559" i="22"/>
  <c r="D556" i="22" l="1"/>
  <c r="H556" i="22" s="1"/>
  <c r="E561" i="22"/>
  <c r="D561" i="22"/>
  <c r="F560" i="22" l="1"/>
  <c r="E564" i="22"/>
  <c r="F562" i="22" s="1"/>
  <c r="H560" i="22"/>
  <c r="H561" i="22" l="1"/>
  <c r="H565" i="22" s="1"/>
  <c r="E565" i="22"/>
  <c r="G561" i="22" l="1"/>
  <c r="G556" i="22"/>
  <c r="G560" i="22"/>
  <c r="B565" i="22"/>
  <c r="C565" i="22"/>
  <c r="F567" i="22" s="1"/>
  <c r="D562" i="22" l="1"/>
  <c r="H562" i="22" s="1"/>
  <c r="E567" i="22"/>
  <c r="D567" i="22"/>
  <c r="F566" i="22" l="1"/>
  <c r="E570" i="22"/>
  <c r="F568" i="22" s="1"/>
  <c r="H566" i="22"/>
  <c r="H567" i="22" l="1"/>
  <c r="H571" i="22" s="1"/>
  <c r="E571" i="22"/>
  <c r="G567" i="22" l="1"/>
  <c r="G562" i="22"/>
  <c r="G566" i="22"/>
  <c r="C571" i="22"/>
  <c r="F573" i="22" s="1"/>
  <c r="B571" i="22"/>
  <c r="E573" i="22" l="1"/>
  <c r="F572" i="22"/>
  <c r="D573" i="22"/>
  <c r="D568" i="22"/>
  <c r="H568" i="22" s="1"/>
  <c r="E576" i="22" l="1"/>
  <c r="H572" i="22"/>
  <c r="F574" i="22" l="1"/>
  <c r="H573" i="22"/>
  <c r="H577" i="22" s="1"/>
  <c r="E577" i="22"/>
  <c r="G573" i="22" l="1"/>
  <c r="G568" i="22"/>
  <c r="G572" i="22"/>
  <c r="C577" i="22"/>
  <c r="F579" i="22" s="1"/>
  <c r="B577" i="22"/>
  <c r="D574" i="22" l="1"/>
  <c r="H574" i="22" s="1"/>
  <c r="E579" i="22"/>
  <c r="D579" i="22"/>
  <c r="F578" i="22" l="1"/>
  <c r="E582" i="22"/>
  <c r="F580" i="22" s="1"/>
  <c r="H578" i="22"/>
  <c r="H579" i="22" l="1"/>
  <c r="H583" i="22" s="1"/>
  <c r="E583" i="22"/>
  <c r="G579" i="22" l="1"/>
  <c r="G574" i="22"/>
  <c r="G578" i="22"/>
  <c r="C583" i="22"/>
  <c r="F585" i="22" s="1"/>
  <c r="B583" i="22"/>
  <c r="D580" i="22" l="1"/>
  <c r="H580" i="22" s="1"/>
  <c r="E585" i="22"/>
  <c r="D585" i="22"/>
  <c r="F584" i="22" l="1"/>
  <c r="E588" i="22"/>
  <c r="F586" i="22" s="1"/>
  <c r="H584" i="22"/>
  <c r="H585" i="22" l="1"/>
  <c r="H589" i="22" s="1"/>
  <c r="E589" i="22"/>
  <c r="G585" i="22" l="1"/>
  <c r="G580" i="22"/>
  <c r="G584" i="22"/>
  <c r="C589" i="22"/>
  <c r="F591" i="22" s="1"/>
  <c r="B589" i="22"/>
  <c r="D586" i="22" l="1"/>
  <c r="H586" i="22" s="1"/>
  <c r="E591" i="22"/>
  <c r="D591" i="22"/>
  <c r="F590" i="22" l="1"/>
  <c r="E594" i="22"/>
  <c r="F592" i="22" s="1"/>
  <c r="H590" i="22"/>
  <c r="H591" i="22" l="1"/>
  <c r="H595" i="22" s="1"/>
  <c r="E595" i="22"/>
  <c r="G591" i="22" l="1"/>
  <c r="G586" i="22"/>
  <c r="G590" i="22"/>
  <c r="C595" i="22"/>
  <c r="F597" i="22" s="1"/>
  <c r="B595" i="22"/>
  <c r="E597" i="22" l="1"/>
  <c r="F596" i="22"/>
  <c r="D597" i="22"/>
  <c r="D592" i="22"/>
  <c r="H592" i="22" s="1"/>
  <c r="E600" i="22" l="1"/>
  <c r="H596" i="22"/>
  <c r="F598" i="22" l="1"/>
  <c r="H597" i="22"/>
  <c r="H601" i="22" s="1"/>
  <c r="E601" i="22"/>
  <c r="G597" i="22" l="1"/>
  <c r="G592" i="22"/>
  <c r="G596" i="22"/>
  <c r="B601" i="22"/>
  <c r="C601" i="22"/>
  <c r="F603" i="22" s="1"/>
  <c r="D598" i="22" l="1"/>
  <c r="H598" i="22" s="1"/>
  <c r="E603" i="22"/>
  <c r="D603" i="22"/>
  <c r="F602" i="22" l="1"/>
  <c r="E606" i="22"/>
  <c r="F604" i="22" s="1"/>
  <c r="H602" i="22"/>
  <c r="H603" i="22" l="1"/>
  <c r="H607" i="22" s="1"/>
  <c r="E607" i="22"/>
  <c r="G603" i="22" l="1"/>
  <c r="G598" i="22"/>
  <c r="G602" i="22"/>
  <c r="C607" i="22"/>
  <c r="F609" i="22" s="1"/>
  <c r="B607" i="22"/>
  <c r="D604" i="22" l="1"/>
  <c r="H604" i="22" s="1"/>
  <c r="E609" i="22"/>
  <c r="D609" i="22"/>
  <c r="F608" i="22" l="1"/>
  <c r="H608" i="22"/>
  <c r="G608" i="22" s="1"/>
  <c r="E612" i="22"/>
  <c r="F610" i="22" s="1"/>
  <c r="H609" i="22" l="1"/>
  <c r="H4" i="22" s="1"/>
  <c r="E613" i="22"/>
  <c r="H613" i="22" l="1"/>
  <c r="G609" i="22"/>
  <c r="G604" i="22"/>
  <c r="C613" i="22"/>
  <c r="B613" i="22"/>
  <c r="D610" i="22" s="1"/>
  <c r="H610" i="22" s="1"/>
  <c r="G610" i="22" s="1"/>
</calcChain>
</file>

<file path=xl/sharedStrings.xml><?xml version="1.0" encoding="utf-8"?>
<sst xmlns="http://schemas.openxmlformats.org/spreadsheetml/2006/main" count="1223" uniqueCount="90">
  <si>
    <t>元日</t>
  </si>
  <si>
    <t>成人の日</t>
  </si>
  <si>
    <t>建国記念の日</t>
  </si>
  <si>
    <t>天皇誕生日</t>
  </si>
  <si>
    <t>春分の日</t>
  </si>
  <si>
    <t>昭和の日</t>
  </si>
  <si>
    <t>憲法記念日</t>
  </si>
  <si>
    <t>みどりの日</t>
  </si>
  <si>
    <t>こどもの日</t>
  </si>
  <si>
    <t>海の日</t>
  </si>
  <si>
    <t>山の日</t>
  </si>
  <si>
    <t>敬老の日</t>
  </si>
  <si>
    <t>秋分の日</t>
  </si>
  <si>
    <t>スポーツの日</t>
  </si>
  <si>
    <t>文化の日</t>
  </si>
  <si>
    <t>勤労感謝の日</t>
  </si>
  <si>
    <t>No</t>
    <phoneticPr fontId="1"/>
  </si>
  <si>
    <t>末</t>
    <rPh sb="0" eb="1">
      <t>マツ</t>
    </rPh>
    <phoneticPr fontId="1"/>
  </si>
  <si>
    <t>クレジット払い合計</t>
    <rPh sb="5" eb="6">
      <t>バラ</t>
    </rPh>
    <rPh sb="7" eb="9">
      <t>ゴウケイ</t>
    </rPh>
    <phoneticPr fontId="1"/>
  </si>
  <si>
    <t>利用日</t>
    <rPh sb="0" eb="2">
      <t>リヨウ</t>
    </rPh>
    <rPh sb="2" eb="3">
      <t>ビ</t>
    </rPh>
    <phoneticPr fontId="1"/>
  </si>
  <si>
    <t>クレジット払い額</t>
    <rPh sb="5" eb="6">
      <t>バラ</t>
    </rPh>
    <rPh sb="7" eb="8">
      <t>ガク</t>
    </rPh>
    <phoneticPr fontId="1"/>
  </si>
  <si>
    <t>リボ払い手数料合計</t>
    <rPh sb="7" eb="9">
      <t>ゴウケイ</t>
    </rPh>
    <phoneticPr fontId="1"/>
  </si>
  <si>
    <t>締め日</t>
    <rPh sb="0" eb="1">
      <t>シ</t>
    </rPh>
    <rPh sb="2" eb="3">
      <t>ビ</t>
    </rPh>
    <phoneticPr fontId="1"/>
  </si>
  <si>
    <t>↓</t>
    <phoneticPr fontId="1"/>
  </si>
  <si>
    <t>支払日</t>
    <rPh sb="0" eb="3">
      <t>シハライビ</t>
    </rPh>
    <phoneticPr fontId="1"/>
  </si>
  <si>
    <t>表示選択</t>
    <rPh sb="0" eb="2">
      <t>ヒョウジ</t>
    </rPh>
    <rPh sb="2" eb="4">
      <t>センタク</t>
    </rPh>
    <phoneticPr fontId="1"/>
  </si>
  <si>
    <t>年</t>
    <rPh sb="0" eb="1">
      <t>ネン</t>
    </rPh>
    <phoneticPr fontId="1"/>
  </si>
  <si>
    <t>カレンダーに表示する年</t>
    <rPh sb="6" eb="8">
      <t>ヒョウジ</t>
    </rPh>
    <rPh sb="10" eb="11">
      <t>ネン</t>
    </rPh>
    <phoneticPr fontId="1"/>
  </si>
  <si>
    <t>ご利用に際して</t>
    <rPh sb="1" eb="3">
      <t>リヨウ</t>
    </rPh>
    <rPh sb="4" eb="5">
      <t>サイ</t>
    </rPh>
    <phoneticPr fontId="1"/>
  </si>
  <si>
    <t>日曜日</t>
  </si>
  <si>
    <t>週の始めの曜日</t>
    <rPh sb="0" eb="1">
      <t>シュウ</t>
    </rPh>
    <rPh sb="2" eb="3">
      <t>ハジ</t>
    </rPh>
    <rPh sb="5" eb="7">
      <t>ヨウビ</t>
    </rPh>
    <phoneticPr fontId="1"/>
  </si>
  <si>
    <t>日付</t>
    <rPh sb="0" eb="2">
      <t>ヒヅケ</t>
    </rPh>
    <phoneticPr fontId="1"/>
  </si>
  <si>
    <t>曜日</t>
    <rPh sb="0" eb="2">
      <t>ヨウビ</t>
    </rPh>
    <phoneticPr fontId="1"/>
  </si>
  <si>
    <t>休日名</t>
    <rPh sb="0" eb="2">
      <t>キュウジツ</t>
    </rPh>
    <rPh sb="2" eb="3">
      <t>メイ</t>
    </rPh>
    <phoneticPr fontId="1"/>
  </si>
  <si>
    <t>①B1セルで年を選択してください。</t>
    <rPh sb="5" eb="6">
      <t>トシ</t>
    </rPh>
    <rPh sb="7" eb="9">
      <t>センタク</t>
    </rPh>
    <phoneticPr fontId="1"/>
  </si>
  <si>
    <t>　直接入力またはプルダウンから選択できます。</t>
    <rPh sb="1" eb="3">
      <t>チョクセツ</t>
    </rPh>
    <rPh sb="3" eb="5">
      <t>ニュウリョク</t>
    </rPh>
    <rPh sb="15" eb="17">
      <t>センタク</t>
    </rPh>
    <phoneticPr fontId="1"/>
  </si>
  <si>
    <t>　なお2045年までセットしてありますが、必要に応じて</t>
    <rPh sb="7" eb="8">
      <t>ネン</t>
    </rPh>
    <rPh sb="21" eb="23">
      <t>ヒツヨウ</t>
    </rPh>
    <rPh sb="24" eb="25">
      <t>オウ</t>
    </rPh>
    <phoneticPr fontId="1"/>
  </si>
  <si>
    <t>　データの入力規則で修正してください。</t>
    <rPh sb="5" eb="7">
      <t>ニュウリョク</t>
    </rPh>
    <rPh sb="7" eb="9">
      <t>キソク</t>
    </rPh>
    <rPh sb="10" eb="12">
      <t>シュウセイ</t>
    </rPh>
    <phoneticPr fontId="1"/>
  </si>
  <si>
    <t>年始休暇</t>
    <rPh sb="0" eb="2">
      <t>ネンシ</t>
    </rPh>
    <rPh sb="2" eb="4">
      <t>キュウカ</t>
    </rPh>
    <phoneticPr fontId="1"/>
  </si>
  <si>
    <t>②C2セルで週始めの曜日を指定できます。</t>
    <rPh sb="6" eb="7">
      <t>シュウ</t>
    </rPh>
    <rPh sb="7" eb="8">
      <t>ハジ</t>
    </rPh>
    <rPh sb="10" eb="12">
      <t>ヨウビ</t>
    </rPh>
    <rPh sb="13" eb="15">
      <t>シテイ</t>
    </rPh>
    <phoneticPr fontId="1"/>
  </si>
  <si>
    <t>　日曜日を選べば日～土、月曜日を選べた月～日、…</t>
    <rPh sb="1" eb="4">
      <t>ニチヨウビ</t>
    </rPh>
    <rPh sb="5" eb="6">
      <t>エラ</t>
    </rPh>
    <rPh sb="8" eb="9">
      <t>ニチ</t>
    </rPh>
    <rPh sb="10" eb="11">
      <t>ツチ</t>
    </rPh>
    <rPh sb="12" eb="15">
      <t>ゲツヨウビ</t>
    </rPh>
    <rPh sb="16" eb="17">
      <t>エラ</t>
    </rPh>
    <rPh sb="19" eb="20">
      <t>ツキ</t>
    </rPh>
    <rPh sb="21" eb="22">
      <t>ニチ</t>
    </rPh>
    <phoneticPr fontId="1"/>
  </si>
  <si>
    <t>③祝日の日付は下記のページから取得しています。</t>
    <rPh sb="1" eb="3">
      <t>シュクジツ</t>
    </rPh>
    <rPh sb="4" eb="6">
      <t>ヒヅケ</t>
    </rPh>
    <rPh sb="7" eb="9">
      <t>カキ</t>
    </rPh>
    <rPh sb="15" eb="17">
      <t>シュトク</t>
    </rPh>
    <phoneticPr fontId="1"/>
  </si>
  <si>
    <t>国民の休日</t>
  </si>
  <si>
    <t>http://koyomi.vis.ne.jp/sub/syukujitsu_table.htm</t>
    <phoneticPr fontId="1"/>
  </si>
  <si>
    <t>天皇の即位の日</t>
  </si>
  <si>
    <t>　ただ残念ながら年がデータに含まれていません。</t>
    <rPh sb="3" eb="5">
      <t>ザンネン</t>
    </rPh>
    <rPh sb="8" eb="9">
      <t>ネン</t>
    </rPh>
    <rPh sb="14" eb="15">
      <t>フク</t>
    </rPh>
    <phoneticPr fontId="1"/>
  </si>
  <si>
    <t>　そのため下記の式を使って年を計算しています。</t>
    <rPh sb="10" eb="11">
      <t>ツカ</t>
    </rPh>
    <rPh sb="13" eb="14">
      <t>ネン</t>
    </rPh>
    <phoneticPr fontId="1"/>
  </si>
  <si>
    <t>　=EDATE(休日[@日付],12*●)</t>
    <phoneticPr fontId="1"/>
  </si>
  <si>
    <t>　なお●は今年から2年後であれば2をセットします。</t>
    <rPh sb="5" eb="7">
      <t>コトシ</t>
    </rPh>
    <rPh sb="10" eb="12">
      <t>ネンゴ</t>
    </rPh>
    <phoneticPr fontId="1"/>
  </si>
  <si>
    <t>振替休日</t>
  </si>
  <si>
    <r>
      <t>　国民の祝日は</t>
    </r>
    <r>
      <rPr>
        <u val="double"/>
        <sz val="10"/>
        <rFont val="游ゴシック"/>
        <family val="3"/>
        <charset val="128"/>
        <scheme val="minor"/>
      </rPr>
      <t>Noに数字(適当)が入り太赤色で表示</t>
    </r>
    <rPh sb="1" eb="3">
      <t>コクミン</t>
    </rPh>
    <rPh sb="4" eb="6">
      <t>シュクジツ</t>
    </rPh>
    <rPh sb="10" eb="12">
      <t>スウジ</t>
    </rPh>
    <rPh sb="13" eb="15">
      <t>テキトウ</t>
    </rPh>
    <rPh sb="17" eb="18">
      <t>ハイ</t>
    </rPh>
    <rPh sb="19" eb="20">
      <t>フト</t>
    </rPh>
    <rPh sb="20" eb="21">
      <t>アカ</t>
    </rPh>
    <rPh sb="21" eb="22">
      <t>イロ</t>
    </rPh>
    <rPh sb="23" eb="25">
      <t>ヒョウジ</t>
    </rPh>
    <phoneticPr fontId="1"/>
  </si>
  <si>
    <r>
      <t>　その他の祝日は</t>
    </r>
    <r>
      <rPr>
        <u val="double"/>
        <sz val="10"/>
        <rFont val="游ゴシック"/>
        <family val="3"/>
        <charset val="128"/>
        <scheme val="minor"/>
      </rPr>
      <t>Noに数字が入らず太オレンジ色で表示</t>
    </r>
    <rPh sb="3" eb="4">
      <t>タ</t>
    </rPh>
    <rPh sb="5" eb="7">
      <t>シュクジツ</t>
    </rPh>
    <rPh sb="11" eb="13">
      <t>スウジ</t>
    </rPh>
    <rPh sb="14" eb="15">
      <t>ハイ</t>
    </rPh>
    <rPh sb="17" eb="18">
      <t>フト</t>
    </rPh>
    <rPh sb="22" eb="23">
      <t>イロ</t>
    </rPh>
    <rPh sb="24" eb="26">
      <t>ヒョウジ</t>
    </rPh>
    <phoneticPr fontId="1"/>
  </si>
  <si>
    <t>④A3:D500の範囲はテーブル設定しています。</t>
    <rPh sb="9" eb="11">
      <t>ハンイ</t>
    </rPh>
    <rPh sb="16" eb="18">
      <t>セッテイ</t>
    </rPh>
    <phoneticPr fontId="1"/>
  </si>
  <si>
    <t>　途中で行を追加する場合は</t>
    <rPh sb="1" eb="3">
      <t>トチュウ</t>
    </rPh>
    <rPh sb="4" eb="5">
      <t>ギョウ</t>
    </rPh>
    <rPh sb="6" eb="8">
      <t>ツイカ</t>
    </rPh>
    <rPh sb="10" eb="12">
      <t>バアイ</t>
    </rPh>
    <phoneticPr fontId="1"/>
  </si>
  <si>
    <t>　テーブルの中のセルを選択し、マウスの右ボタンで</t>
    <rPh sb="6" eb="7">
      <t>ナカ</t>
    </rPh>
    <rPh sb="11" eb="13">
      <t>センタク</t>
    </rPh>
    <rPh sb="19" eb="20">
      <t>ミギ</t>
    </rPh>
    <phoneticPr fontId="1"/>
  </si>
  <si>
    <t>　下図のショートメニューを表示します。</t>
    <rPh sb="1" eb="3">
      <t>カズ</t>
    </rPh>
    <rPh sb="13" eb="15">
      <t>ヒョウジ</t>
    </rPh>
    <phoneticPr fontId="1"/>
  </si>
  <si>
    <t>　　　　　　　　　　　　　挿入</t>
    <rPh sb="13" eb="15">
      <t>ソウニュウ</t>
    </rPh>
    <phoneticPr fontId="1"/>
  </si>
  <si>
    <t>　　　　　　　　　　　　　　テーブルの行(上)</t>
    <rPh sb="19" eb="20">
      <t>ギョウ</t>
    </rPh>
    <rPh sb="21" eb="22">
      <t>ウエ</t>
    </rPh>
    <phoneticPr fontId="1"/>
  </si>
  <si>
    <t>体育の日</t>
  </si>
  <si>
    <t>　　　　　　　　　　　　　これにより、テーブル領域のみ</t>
    <rPh sb="23" eb="25">
      <t>リョウイキ</t>
    </rPh>
    <phoneticPr fontId="1"/>
  </si>
  <si>
    <t>即位礼正殿の儀の行われる日</t>
  </si>
  <si>
    <t>　　　　　　　　　　　　　行を追加できます。</t>
    <rPh sb="13" eb="14">
      <t>ギョウ</t>
    </rPh>
    <rPh sb="15" eb="17">
      <t>ツイカ</t>
    </rPh>
    <phoneticPr fontId="1"/>
  </si>
  <si>
    <t>年末休暇</t>
    <rPh sb="0" eb="2">
      <t>ネンマツ</t>
    </rPh>
    <rPh sb="2" eb="4">
      <t>キュウカ</t>
    </rPh>
    <phoneticPr fontId="1"/>
  </si>
  <si>
    <t>　　　　　　　　　　　　　削除も同様に行います。</t>
    <rPh sb="13" eb="15">
      <t>サクジョ</t>
    </rPh>
    <rPh sb="16" eb="18">
      <t>ドウヨウ</t>
    </rPh>
    <rPh sb="19" eb="20">
      <t>オコナ</t>
    </rPh>
    <phoneticPr fontId="1"/>
  </si>
  <si>
    <t>　　　　　　　　　　　　　削除</t>
    <rPh sb="13" eb="15">
      <t>サクジョ</t>
    </rPh>
    <phoneticPr fontId="1"/>
  </si>
  <si>
    <t>　　　　　　　　　　　　　　テーブルの行</t>
    <rPh sb="19" eb="20">
      <t>ギョウ</t>
    </rPh>
    <phoneticPr fontId="1"/>
  </si>
  <si>
    <t>④テーブルで使用している「名前」は「休日」です。</t>
    <rPh sb="6" eb="8">
      <t>シヨウ</t>
    </rPh>
    <rPh sb="13" eb="15">
      <t>ナマエ</t>
    </rPh>
    <rPh sb="18" eb="20">
      <t>キュウジツ</t>
    </rPh>
    <phoneticPr fontId="1"/>
  </si>
  <si>
    <t>　(これは「数式タブ→名前の管理」で確認できます。)</t>
    <rPh sb="6" eb="8">
      <t>スウシキ</t>
    </rPh>
    <rPh sb="11" eb="13">
      <t>ナマエ</t>
    </rPh>
    <rPh sb="14" eb="16">
      <t>カンリ</t>
    </rPh>
    <rPh sb="18" eb="20">
      <t>カクニン</t>
    </rPh>
    <phoneticPr fontId="1"/>
  </si>
  <si>
    <t>　このなかで、日付だけを参照する名前は「holiday」</t>
    <rPh sb="7" eb="9">
      <t>ヒヅケ</t>
    </rPh>
    <rPh sb="12" eb="14">
      <t>サンショウ</t>
    </rPh>
    <rPh sb="16" eb="18">
      <t>ナマエ</t>
    </rPh>
    <phoneticPr fontId="1"/>
  </si>
  <si>
    <t>　Noと日付を参照する名前は「holidaytype」にしています。</t>
    <rPh sb="4" eb="6">
      <t>ヒヅケ</t>
    </rPh>
    <rPh sb="7" eb="9">
      <t>サンショウ</t>
    </rPh>
    <rPh sb="11" eb="13">
      <t>ナマエ</t>
    </rPh>
    <phoneticPr fontId="1"/>
  </si>
  <si>
    <t>スポーツの日</t>
    <phoneticPr fontId="1"/>
  </si>
  <si>
    <t>秋分の日</t>
    <phoneticPr fontId="1"/>
  </si>
  <si>
    <t>←実質年率を入力</t>
    <rPh sb="1" eb="3">
      <t>ジッシツ</t>
    </rPh>
    <rPh sb="3" eb="5">
      <t>ネンリツ</t>
    </rPh>
    <rPh sb="6" eb="8">
      <t>ニュウリョク</t>
    </rPh>
    <phoneticPr fontId="1"/>
  </si>
  <si>
    <t>※「末」という文字列を「リボ払い試算表」シートの式の中で使用しています。</t>
    <rPh sb="2" eb="3">
      <t>マツ</t>
    </rPh>
    <rPh sb="7" eb="10">
      <t>モジレツ</t>
    </rPh>
    <rPh sb="14" eb="15">
      <t>バラ</t>
    </rPh>
    <rPh sb="16" eb="19">
      <t>シサンヒョウ</t>
    </rPh>
    <rPh sb="24" eb="25">
      <t>シキ</t>
    </rPh>
    <rPh sb="26" eb="27">
      <t>ナカ</t>
    </rPh>
    <rPh sb="28" eb="30">
      <t>シヨウ</t>
    </rPh>
    <phoneticPr fontId="1"/>
  </si>
  <si>
    <t>「末」の場合にEOMONTH関数で末日を算出するロジックが組み込まれています。</t>
    <rPh sb="1" eb="2">
      <t>マツ</t>
    </rPh>
    <rPh sb="4" eb="6">
      <t>バアイ</t>
    </rPh>
    <rPh sb="14" eb="16">
      <t>カンスウ</t>
    </rPh>
    <rPh sb="17" eb="18">
      <t>マツ</t>
    </rPh>
    <rPh sb="18" eb="19">
      <t>ヒ</t>
    </rPh>
    <rPh sb="20" eb="22">
      <t>サンシュツ</t>
    </rPh>
    <phoneticPr fontId="1"/>
  </si>
  <si>
    <t>上記の理由は「末」のままでは日付計算ができないためです。</t>
    <rPh sb="0" eb="2">
      <t>ジョウキ</t>
    </rPh>
    <rPh sb="3" eb="5">
      <t>リユウ</t>
    </rPh>
    <rPh sb="7" eb="8">
      <t>マツ</t>
    </rPh>
    <rPh sb="14" eb="16">
      <t>ヒヅケ</t>
    </rPh>
    <rPh sb="16" eb="18">
      <t>ケイサン</t>
    </rPh>
    <phoneticPr fontId="1"/>
  </si>
  <si>
    <t>ご利用されているクレジットカードのリボ払いの締め日を支払日をこの表に入力してください。</t>
    <rPh sb="1" eb="3">
      <t>リヨウ</t>
    </rPh>
    <rPh sb="19" eb="20">
      <t>バラ</t>
    </rPh>
    <rPh sb="22" eb="23">
      <t>シ</t>
    </rPh>
    <rPh sb="24" eb="25">
      <t>ビ</t>
    </rPh>
    <rPh sb="26" eb="28">
      <t>シハライ</t>
    </rPh>
    <rPh sb="28" eb="29">
      <t>ヒ</t>
    </rPh>
    <rPh sb="32" eb="33">
      <t>ヒョウ</t>
    </rPh>
    <rPh sb="34" eb="36">
      <t>ニュウリョク</t>
    </rPh>
    <phoneticPr fontId="1"/>
  </si>
  <si>
    <t>原則一行だけの入力になる認識ですが、最大2行まで入力することができます。</t>
    <rPh sb="0" eb="2">
      <t>ゲンソク</t>
    </rPh>
    <rPh sb="2" eb="3">
      <t>ヒト</t>
    </rPh>
    <rPh sb="3" eb="4">
      <t>ギョウ</t>
    </rPh>
    <rPh sb="7" eb="9">
      <t>ニュウリョク</t>
    </rPh>
    <rPh sb="12" eb="14">
      <t>ニンシキ</t>
    </rPh>
    <rPh sb="18" eb="20">
      <t>サイダイ</t>
    </rPh>
    <rPh sb="21" eb="22">
      <t>ギョウ</t>
    </rPh>
    <rPh sb="24" eb="26">
      <t>ニュウリョク</t>
    </rPh>
    <phoneticPr fontId="1"/>
  </si>
  <si>
    <t>そのため締め日に末日がない時は、「末」を日にちに変更する事でご利用いただけます。</t>
    <rPh sb="4" eb="5">
      <t>シ</t>
    </rPh>
    <rPh sb="6" eb="7">
      <t>ビ</t>
    </rPh>
    <rPh sb="8" eb="9">
      <t>マツ</t>
    </rPh>
    <rPh sb="9" eb="10">
      <t>ヒ</t>
    </rPh>
    <rPh sb="13" eb="14">
      <t>トキ</t>
    </rPh>
    <rPh sb="17" eb="18">
      <t>マツ</t>
    </rPh>
    <rPh sb="20" eb="21">
      <t>ヒ</t>
    </rPh>
    <rPh sb="24" eb="26">
      <t>ヘンコウ</t>
    </rPh>
    <rPh sb="28" eb="29">
      <t>コト</t>
    </rPh>
    <rPh sb="31" eb="33">
      <t>リヨウ</t>
    </rPh>
    <phoneticPr fontId="1"/>
  </si>
  <si>
    <t>年始休暇</t>
  </si>
  <si>
    <t>年始休暇</t>
    <rPh sb="0" eb="1">
      <t>ネン</t>
    </rPh>
    <rPh sb="1" eb="2">
      <t>ハジメ</t>
    </rPh>
    <rPh sb="2" eb="4">
      <t>キュウカ</t>
    </rPh>
    <phoneticPr fontId="1"/>
  </si>
  <si>
    <t>年末休暇</t>
  </si>
  <si>
    <t>リボ払い手数料</t>
  </si>
  <si>
    <t>リボ払い支払日</t>
  </si>
  <si>
    <t>リボ払い支払日</t>
    <phoneticPr fontId="1"/>
  </si>
  <si>
    <t>※リボ払い支払額</t>
    <rPh sb="3" eb="4">
      <t>バラ</t>
    </rPh>
    <rPh sb="5" eb="7">
      <t>シハライ</t>
    </rPh>
    <rPh sb="7" eb="8">
      <t>ガク</t>
    </rPh>
    <phoneticPr fontId="1"/>
  </si>
  <si>
    <t>〃 営業日</t>
    <phoneticPr fontId="1"/>
  </si>
  <si>
    <r>
      <t>支払残高／</t>
    </r>
    <r>
      <rPr>
        <sz val="11"/>
        <color rgb="FFFF0000"/>
        <rFont val="游ゴシック"/>
        <family val="3"/>
        <charset val="128"/>
        <scheme val="minor"/>
      </rPr>
      <t>引落総額</t>
    </r>
    <rPh sb="5" eb="7">
      <t>ヒキオトシ</t>
    </rPh>
    <rPh sb="7" eb="9">
      <t>ソウガク</t>
    </rPh>
    <phoneticPr fontId="1"/>
  </si>
  <si>
    <t>締め年</t>
    <rPh sb="0" eb="1">
      <t>シ</t>
    </rPh>
    <rPh sb="2" eb="3">
      <t>ネン</t>
    </rPh>
    <phoneticPr fontId="1"/>
  </si>
  <si>
    <t>締め月</t>
    <rPh sb="0" eb="1">
      <t>シ</t>
    </rPh>
    <rPh sb="2" eb="3">
      <t>ツキ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</si>
</sst>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76" formatCode="####&quot;年&quot;"/>
    <numFmt numFmtId="177" formatCode="d"/>
    <numFmt numFmtId="178" formatCode="##0&quot;回目&quot;"/>
  </numFmts>
  <fonts count="35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b/>
      <sz val="11"/>
      <color theme="3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0"/>
      <color theme="1"/>
      <name val="游ゴシック"/>
      <family val="2"/>
      <scheme val="minor"/>
    </font>
    <font>
      <u/>
      <sz val="9"/>
      <color theme="1"/>
      <name val="游ゴシック"/>
      <family val="2"/>
      <scheme val="minor"/>
    </font>
    <font>
      <u/>
      <sz val="11"/>
      <color theme="10"/>
      <name val="游ゴシック"/>
      <family val="2"/>
      <scheme val="minor"/>
    </font>
    <font>
      <b/>
      <sz val="10"/>
      <color rgb="FF3F3F3F"/>
      <name val="游ゴシック"/>
      <family val="3"/>
      <charset val="128"/>
      <scheme val="minor"/>
    </font>
    <font>
      <b/>
      <sz val="10"/>
      <color rgb="FF0000FF"/>
      <name val="游ゴシック"/>
      <family val="3"/>
      <charset val="128"/>
      <scheme val="minor"/>
    </font>
    <font>
      <b/>
      <sz val="10"/>
      <color theme="3"/>
      <name val="游ゴシック"/>
      <family val="2"/>
      <scheme val="minor"/>
    </font>
    <font>
      <sz val="10"/>
      <color theme="0"/>
      <name val="游ゴシック"/>
      <family val="2"/>
      <scheme val="minor"/>
    </font>
    <font>
      <sz val="10"/>
      <color rgb="FF0000FF"/>
      <name val="游ゴシック"/>
      <family val="3"/>
      <charset val="128"/>
      <scheme val="minor"/>
    </font>
    <font>
      <b/>
      <sz val="10"/>
      <color theme="0"/>
      <name val="游ゴシック"/>
      <family val="2"/>
      <scheme val="minor"/>
    </font>
    <font>
      <sz val="10"/>
      <color theme="1"/>
      <name val="游ゴシック"/>
      <family val="3"/>
      <charset val="128"/>
      <scheme val="minor"/>
    </font>
    <font>
      <sz val="11"/>
      <color theme="10"/>
      <name val="游ゴシック"/>
      <family val="2"/>
      <scheme val="minor"/>
    </font>
    <font>
      <sz val="11"/>
      <name val="游ゴシック"/>
      <family val="2"/>
      <scheme val="minor"/>
    </font>
    <font>
      <sz val="10"/>
      <name val="游ゴシック"/>
      <family val="3"/>
      <charset val="128"/>
      <scheme val="minor"/>
    </font>
    <font>
      <sz val="10"/>
      <color theme="5" tint="-0.249977111117893"/>
      <name val="游ゴシック"/>
      <family val="3"/>
      <charset val="128"/>
      <scheme val="minor"/>
    </font>
    <font>
      <u/>
      <sz val="10"/>
      <color theme="10"/>
      <name val="游ゴシック"/>
      <family val="3"/>
      <charset val="128"/>
      <scheme val="minor"/>
    </font>
    <font>
      <sz val="10"/>
      <color rgb="FFFF0000"/>
      <name val="游ゴシック"/>
      <family val="3"/>
      <charset val="128"/>
      <scheme val="minor"/>
    </font>
    <font>
      <u val="double"/>
      <sz val="10"/>
      <name val="游ゴシック"/>
      <family val="3"/>
      <charset val="128"/>
      <scheme val="minor"/>
    </font>
    <font>
      <sz val="11"/>
      <color rgb="FFFF0000"/>
      <name val="游ゴシック"/>
      <family val="2"/>
      <scheme val="minor"/>
    </font>
    <font>
      <b/>
      <sz val="11"/>
      <color rgb="FFFF0000"/>
      <name val="游ゴシック"/>
      <family val="3"/>
      <charset val="128"/>
      <scheme val="minor"/>
    </font>
    <font>
      <i/>
      <sz val="10"/>
      <name val="游ゴシック"/>
      <family val="3"/>
      <charset val="128"/>
      <scheme val="minor"/>
    </font>
    <font>
      <u/>
      <sz val="10"/>
      <name val="游ゴシック"/>
      <family val="3"/>
      <charset val="128"/>
      <scheme val="minor"/>
    </font>
    <font>
      <i/>
      <sz val="10"/>
      <color theme="1"/>
      <name val="游ゴシック"/>
      <family val="3"/>
      <charset val="128"/>
      <scheme val="minor"/>
    </font>
    <font>
      <u/>
      <sz val="10"/>
      <color theme="1"/>
      <name val="游ゴシック"/>
      <family val="2"/>
      <scheme val="minor"/>
    </font>
    <font>
      <sz val="11"/>
      <color theme="9" tint="-0.249977111117893"/>
      <name val="游ゴシック"/>
      <family val="2"/>
      <scheme val="minor"/>
    </font>
    <font>
      <sz val="11"/>
      <color theme="9" tint="-0.249977111117893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  <scheme val="minor"/>
    </font>
    <font>
      <sz val="8"/>
      <color theme="1"/>
      <name val="游ゴシック"/>
      <family val="2"/>
      <scheme val="minor"/>
    </font>
    <font>
      <b/>
      <sz val="11"/>
      <color rgb="FF0000FF"/>
      <name val="游ゴシック"/>
      <family val="3"/>
      <charset val="128"/>
      <scheme val="minor"/>
    </font>
    <font>
      <u/>
      <sz val="10"/>
      <color rgb="FF0000FF"/>
      <name val="游ゴシック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/>
        <bgColor theme="4"/>
      </patternFill>
    </fill>
  </fills>
  <borders count="69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rgb="FFFF0000"/>
      </left>
      <right style="thin">
        <color indexed="64"/>
      </right>
      <top style="thick">
        <color rgb="FFFF0000"/>
      </top>
      <bottom style="thin">
        <color indexed="64"/>
      </bottom>
      <diagonal/>
    </border>
    <border>
      <left style="thin">
        <color indexed="64"/>
      </left>
      <right style="thick">
        <color rgb="FFFF0000"/>
      </right>
      <top style="thick">
        <color rgb="FFFF0000"/>
      </top>
      <bottom style="thin">
        <color indexed="64"/>
      </bottom>
      <diagonal/>
    </border>
    <border>
      <left style="thick">
        <color rgb="FFFF0000"/>
      </left>
      <right style="thin">
        <color indexed="64"/>
      </right>
      <top style="thin">
        <color indexed="64"/>
      </top>
      <bottom style="thick">
        <color rgb="FFFF0000"/>
      </bottom>
      <diagonal/>
    </border>
    <border>
      <left style="thin">
        <color indexed="64"/>
      </left>
      <right style="thick">
        <color rgb="FFFF0000"/>
      </right>
      <top style="thin">
        <color indexed="64"/>
      </top>
      <bottom style="thick">
        <color rgb="FFFF0000"/>
      </bottom>
      <diagonal/>
    </border>
    <border>
      <left style="thick">
        <color theme="9" tint="-0.24994659260841701"/>
      </left>
      <right style="thick">
        <color theme="9" tint="-0.24994659260841701"/>
      </right>
      <top style="thick">
        <color theme="9" tint="-0.24994659260841701"/>
      </top>
      <bottom style="thick">
        <color theme="9" tint="-0.24994659260841701"/>
      </bottom>
      <diagonal/>
    </border>
    <border>
      <left style="thick">
        <color theme="9" tint="-0.24994659260841701"/>
      </left>
      <right style="thick">
        <color theme="9" tint="-0.24994659260841701"/>
      </right>
      <top style="thick">
        <color theme="9" tint="-0.24994659260841701"/>
      </top>
      <bottom style="thin">
        <color indexed="64"/>
      </bottom>
      <diagonal/>
    </border>
    <border>
      <left/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 style="medium">
        <color theme="0" tint="-4.9989318521683403E-2"/>
      </left>
      <right style="medium">
        <color theme="0" tint="-4.9989318521683403E-2"/>
      </right>
      <top style="medium">
        <color theme="1"/>
      </top>
      <bottom style="medium">
        <color theme="1"/>
      </bottom>
      <diagonal/>
    </border>
    <border>
      <left/>
      <right style="thin">
        <color theme="6" tint="0.79998168889431442"/>
      </right>
      <top/>
      <bottom/>
      <diagonal/>
    </border>
    <border>
      <left style="thin">
        <color theme="6" tint="0.79998168889431442"/>
      </left>
      <right style="thin">
        <color theme="6" tint="0.79998168889431442"/>
      </right>
      <top/>
      <bottom/>
      <diagonal/>
    </border>
    <border>
      <left style="thin">
        <color theme="6" tint="0.79998168889431442"/>
      </left>
      <right/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 style="medium">
        <color theme="0" tint="-4.9989318521683403E-2"/>
      </left>
      <right style="medium">
        <color theme="0" tint="-4.9989318521683403E-2"/>
      </right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/>
      <bottom/>
      <diagonal/>
    </border>
    <border>
      <left style="medium">
        <color theme="0" tint="-4.9989318521683403E-2"/>
      </left>
      <right style="medium">
        <color theme="0" tint="-4.9989318521683403E-2"/>
      </right>
      <top/>
      <bottom/>
      <diagonal/>
    </border>
    <border>
      <left/>
      <right style="thin">
        <color theme="4"/>
      </right>
      <top/>
      <bottom/>
      <diagonal/>
    </border>
    <border>
      <left style="thin">
        <color theme="4"/>
      </left>
      <right/>
      <top/>
      <bottom style="thin">
        <color theme="4"/>
      </bottom>
      <diagonal/>
    </border>
    <border>
      <left style="medium">
        <color theme="0" tint="-4.9989318521683403E-2"/>
      </left>
      <right style="medium">
        <color theme="0" tint="-4.9989318521683403E-2"/>
      </right>
      <top/>
      <bottom style="thin">
        <color theme="4"/>
      </bottom>
      <diagonal/>
    </border>
    <border>
      <left/>
      <right style="thin">
        <color theme="4"/>
      </right>
      <top/>
      <bottom style="thin">
        <color theme="4"/>
      </bottom>
      <diagonal/>
    </border>
    <border>
      <left style="thin">
        <color theme="4" tint="-0.24994659260841701"/>
      </left>
      <right/>
      <top style="thin">
        <color theme="4" tint="-0.24994659260841701"/>
      </top>
      <bottom/>
      <diagonal/>
    </border>
    <border>
      <left style="medium">
        <color theme="0" tint="-4.9989318521683403E-2"/>
      </left>
      <right style="medium">
        <color theme="0" tint="-4.9989318521683403E-2"/>
      </right>
      <top style="thin">
        <color theme="4" tint="-0.24994659260841701"/>
      </top>
      <bottom/>
      <diagonal/>
    </border>
    <border>
      <left/>
      <right style="thin">
        <color theme="4" tint="-0.24994659260841701"/>
      </right>
      <top style="thin">
        <color theme="4" tint="-0.24994659260841701"/>
      </top>
      <bottom/>
      <diagonal/>
    </border>
    <border>
      <left style="thin">
        <color theme="4" tint="-0.24994659260841701"/>
      </left>
      <right/>
      <top/>
      <bottom/>
      <diagonal/>
    </border>
    <border>
      <left/>
      <right style="thin">
        <color theme="4" tint="-0.24994659260841701"/>
      </right>
      <top/>
      <bottom/>
      <diagonal/>
    </border>
    <border>
      <left style="thin">
        <color theme="4" tint="-0.24994659260841701"/>
      </left>
      <right/>
      <top/>
      <bottom style="thin">
        <color theme="4" tint="-0.24994659260841701"/>
      </bottom>
      <diagonal/>
    </border>
    <border>
      <left/>
      <right style="thin">
        <color theme="4" tint="-0.24994659260841701"/>
      </right>
      <top/>
      <bottom style="thin">
        <color theme="4" tint="-0.24994659260841701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/>
      <diagonal/>
    </border>
    <border>
      <left style="thick">
        <color rgb="FFFF0000"/>
      </left>
      <right style="thick">
        <color rgb="FFFF0000"/>
      </right>
      <top/>
      <bottom/>
      <diagonal/>
    </border>
    <border>
      <left style="thick">
        <color rgb="FFFF0000"/>
      </left>
      <right style="thick">
        <color rgb="FFFF0000"/>
      </right>
      <top/>
      <bottom style="thick">
        <color rgb="FFFF0000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theme="9" tint="-0.24994659260841701"/>
      </right>
      <top style="thick">
        <color theme="9" tint="-0.24994659260841701"/>
      </top>
      <bottom style="thick">
        <color theme="9" tint="-0.24994659260841701"/>
      </bottom>
      <diagonal/>
    </border>
    <border>
      <left style="thick">
        <color rgb="FFCC99FF"/>
      </left>
      <right style="thick">
        <color rgb="FFCC99FF"/>
      </right>
      <top style="thick">
        <color rgb="FFCC99FF"/>
      </top>
      <bottom style="thin">
        <color indexed="64"/>
      </bottom>
      <diagonal/>
    </border>
    <border>
      <left style="thick">
        <color rgb="FFCC99FF"/>
      </left>
      <right style="thick">
        <color rgb="FFCC99FF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theme="9" tint="-0.24994659260841701"/>
      </left>
      <right style="thick">
        <color theme="9" tint="-0.24994659260841701"/>
      </right>
      <top/>
      <bottom/>
      <diagonal/>
    </border>
    <border>
      <left style="dashDot">
        <color indexed="64"/>
      </left>
      <right/>
      <top style="dashDot">
        <color indexed="64"/>
      </top>
      <bottom/>
      <diagonal/>
    </border>
    <border>
      <left/>
      <right/>
      <top style="dashDot">
        <color indexed="64"/>
      </top>
      <bottom/>
      <diagonal/>
    </border>
    <border>
      <left style="dashDot">
        <color indexed="64"/>
      </left>
      <right/>
      <top/>
      <bottom/>
      <diagonal/>
    </border>
    <border>
      <left style="dashDot">
        <color indexed="64"/>
      </left>
      <right/>
      <top/>
      <bottom style="thin">
        <color indexed="64"/>
      </bottom>
      <diagonal/>
    </border>
    <border>
      <left/>
      <right/>
      <top style="thick">
        <color theme="9" tint="-0.24994659260841701"/>
      </top>
      <bottom/>
      <diagonal/>
    </border>
    <border>
      <left/>
      <right/>
      <top/>
      <bottom style="thick">
        <color theme="9" tint="-0.24994659260841701"/>
      </bottom>
      <diagonal/>
    </border>
    <border>
      <left style="dashDot">
        <color indexed="64"/>
      </left>
      <right/>
      <top style="thin">
        <color indexed="64"/>
      </top>
      <bottom/>
      <diagonal/>
    </border>
    <border>
      <left style="dashDot">
        <color indexed="64"/>
      </left>
      <right/>
      <top/>
      <bottom style="dashDot">
        <color indexed="64"/>
      </bottom>
      <diagonal/>
    </border>
    <border>
      <left/>
      <right/>
      <top/>
      <bottom style="dashDot">
        <color indexed="64"/>
      </bottom>
      <diagonal/>
    </border>
    <border>
      <left/>
      <right style="dashDot">
        <color auto="1"/>
      </right>
      <top style="thick">
        <color theme="9" tint="-0.24994659260841701"/>
      </top>
      <bottom style="thick">
        <color theme="9" tint="-0.24994659260841701"/>
      </bottom>
      <diagonal/>
    </border>
    <border>
      <left/>
      <right style="dashDot">
        <color auto="1"/>
      </right>
      <top/>
      <bottom style="thick">
        <color theme="9" tint="-0.24994659260841701"/>
      </bottom>
      <diagonal/>
    </border>
    <border>
      <left/>
      <right style="thin">
        <color auto="1"/>
      </right>
      <top style="thick">
        <color theme="9" tint="-0.24994659260841701"/>
      </top>
      <bottom style="thick">
        <color theme="9" tint="-0.24994659260841701"/>
      </bottom>
      <diagonal/>
    </border>
    <border>
      <left/>
      <right style="thin">
        <color auto="1"/>
      </right>
      <top style="thick">
        <color theme="9" tint="-0.24994659260841701"/>
      </top>
      <bottom/>
      <diagonal/>
    </border>
    <border>
      <left/>
      <right style="thin">
        <color auto="1"/>
      </right>
      <top/>
      <bottom style="thick">
        <color theme="9" tint="-0.24994659260841701"/>
      </bottom>
      <diagonal/>
    </border>
    <border>
      <left style="thick">
        <color rgb="FFCC99FF"/>
      </left>
      <right style="thick">
        <color rgb="FFCC99FF"/>
      </right>
      <top style="thin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theme="9" tint="-0.24994659260841701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6" tint="0.79998168889431442"/>
      </left>
      <right style="thin">
        <color theme="6" tint="0.79998168889431442"/>
      </right>
      <top style="thin">
        <color theme="4" tint="0.39997558519241921"/>
      </top>
      <bottom style="thin">
        <color theme="4" tint="0.3999755851924192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2" borderId="2" applyNumberFormat="0" applyAlignment="0" applyProtection="0">
      <alignment vertical="center"/>
    </xf>
    <xf numFmtId="0" fontId="8" fillId="0" borderId="0" applyNumberFormat="0" applyFill="0" applyBorder="0" applyAlignment="0" applyProtection="0"/>
  </cellStyleXfs>
  <cellXfs count="164">
    <xf numFmtId="0" fontId="0" fillId="0" borderId="0" xfId="0"/>
    <xf numFmtId="0" fontId="11" fillId="0" borderId="1" xfId="3" applyFont="1">
      <alignment vertical="center"/>
    </xf>
    <xf numFmtId="0" fontId="6" fillId="0" borderId="0" xfId="0" applyFont="1" applyAlignment="1">
      <alignment vertical="center"/>
    </xf>
    <xf numFmtId="0" fontId="10" fillId="0" borderId="1" xfId="3" applyFont="1" applyAlignment="1">
      <alignment vertical="center" wrapText="1"/>
    </xf>
    <xf numFmtId="3" fontId="12" fillId="0" borderId="0" xfId="0" applyNumberFormat="1" applyFont="1" applyAlignment="1">
      <alignment vertical="center"/>
    </xf>
    <xf numFmtId="0" fontId="3" fillId="0" borderId="1" xfId="3">
      <alignment vertical="center"/>
    </xf>
    <xf numFmtId="0" fontId="14" fillId="7" borderId="13" xfId="0" applyFont="1" applyFill="1" applyBorder="1" applyAlignment="1">
      <alignment vertical="center"/>
    </xf>
    <xf numFmtId="0" fontId="14" fillId="7" borderId="14" xfId="0" applyFont="1" applyFill="1" applyBorder="1" applyAlignment="1">
      <alignment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6" fillId="0" borderId="15" xfId="0" applyFont="1" applyBorder="1" applyAlignment="1">
      <alignment vertical="center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31" fontId="15" fillId="0" borderId="16" xfId="0" applyNumberFormat="1" applyFont="1" applyBorder="1" applyAlignment="1" applyProtection="1">
      <alignment vertical="center"/>
      <protection locked="0"/>
    </xf>
    <xf numFmtId="0" fontId="6" fillId="0" borderId="17" xfId="0" applyFont="1" applyBorder="1" applyAlignment="1" applyProtection="1">
      <alignment vertical="center"/>
      <protection locked="0"/>
    </xf>
    <xf numFmtId="177" fontId="15" fillId="6" borderId="21" xfId="0" applyNumberFormat="1" applyFont="1" applyFill="1" applyBorder="1" applyAlignment="1">
      <alignment vertical="center"/>
    </xf>
    <xf numFmtId="177" fontId="15" fillId="6" borderId="22" xfId="0" applyNumberFormat="1" applyFont="1" applyFill="1" applyBorder="1" applyAlignment="1">
      <alignment vertical="center"/>
    </xf>
    <xf numFmtId="177" fontId="18" fillId="6" borderId="23" xfId="0" applyNumberFormat="1" applyFont="1" applyFill="1" applyBorder="1" applyAlignment="1">
      <alignment vertical="center"/>
    </xf>
    <xf numFmtId="177" fontId="15" fillId="6" borderId="23" xfId="0" applyNumberFormat="1" applyFont="1" applyFill="1" applyBorder="1" applyAlignment="1">
      <alignment vertical="center"/>
    </xf>
    <xf numFmtId="0" fontId="19" fillId="0" borderId="17" xfId="0" applyFont="1" applyBorder="1" applyAlignment="1" applyProtection="1">
      <alignment vertical="center"/>
      <protection locked="0"/>
    </xf>
    <xf numFmtId="177" fontId="15" fillId="6" borderId="24" xfId="0" applyNumberFormat="1" applyFont="1" applyFill="1" applyBorder="1" applyAlignment="1">
      <alignment vertical="center"/>
    </xf>
    <xf numFmtId="177" fontId="15" fillId="6" borderId="25" xfId="0" applyNumberFormat="1" applyFont="1" applyFill="1" applyBorder="1" applyAlignment="1">
      <alignment vertical="center"/>
    </xf>
    <xf numFmtId="177" fontId="15" fillId="6" borderId="26" xfId="0" applyNumberFormat="1" applyFont="1" applyFill="1" applyBorder="1" applyAlignment="1">
      <alignment vertical="center"/>
    </xf>
    <xf numFmtId="177" fontId="15" fillId="0" borderId="0" xfId="0" applyNumberFormat="1" applyFont="1" applyAlignment="1">
      <alignment vertical="center"/>
    </xf>
    <xf numFmtId="177" fontId="15" fillId="6" borderId="30" xfId="0" applyNumberFormat="1" applyFont="1" applyFill="1" applyBorder="1" applyAlignment="1">
      <alignment vertical="center"/>
    </xf>
    <xf numFmtId="177" fontId="15" fillId="6" borderId="31" xfId="0" applyNumberFormat="1" applyFont="1" applyFill="1" applyBorder="1" applyAlignment="1">
      <alignment vertical="center"/>
    </xf>
    <xf numFmtId="177" fontId="15" fillId="6" borderId="32" xfId="0" applyNumberFormat="1" applyFont="1" applyFill="1" applyBorder="1" applyAlignment="1">
      <alignment vertical="center"/>
    </xf>
    <xf numFmtId="177" fontId="15" fillId="6" borderId="33" xfId="0" applyNumberFormat="1" applyFont="1" applyFill="1" applyBorder="1" applyAlignment="1">
      <alignment vertical="center"/>
    </xf>
    <xf numFmtId="177" fontId="21" fillId="6" borderId="32" xfId="0" applyNumberFormat="1" applyFont="1" applyFill="1" applyBorder="1" applyAlignment="1">
      <alignment vertical="center"/>
    </xf>
    <xf numFmtId="0" fontId="18" fillId="0" borderId="17" xfId="0" applyFont="1" applyBorder="1" applyAlignment="1" applyProtection="1">
      <alignment vertical="center"/>
      <protection locked="0"/>
    </xf>
    <xf numFmtId="31" fontId="15" fillId="0" borderId="0" xfId="0" applyNumberFormat="1" applyFont="1" applyAlignment="1">
      <alignment vertical="center" wrapText="1"/>
    </xf>
    <xf numFmtId="0" fontId="23" fillId="0" borderId="0" xfId="0" applyFont="1"/>
    <xf numFmtId="0" fontId="15" fillId="0" borderId="0" xfId="0" applyFont="1" applyBorder="1" applyAlignment="1" applyProtection="1">
      <alignment vertical="center"/>
      <protection locked="0"/>
    </xf>
    <xf numFmtId="31" fontId="15" fillId="0" borderId="34" xfId="0" applyNumberFormat="1" applyFont="1" applyBorder="1" applyAlignment="1" applyProtection="1">
      <alignment vertical="center"/>
      <protection locked="0"/>
    </xf>
    <xf numFmtId="31" fontId="15" fillId="0" borderId="35" xfId="0" applyNumberFormat="1" applyFont="1" applyBorder="1" applyAlignment="1" applyProtection="1">
      <alignment vertical="center"/>
      <protection locked="0"/>
    </xf>
    <xf numFmtId="31" fontId="15" fillId="0" borderId="36" xfId="0" applyNumberFormat="1" applyFont="1" applyBorder="1" applyAlignment="1" applyProtection="1">
      <alignment vertical="center"/>
      <protection locked="0"/>
    </xf>
    <xf numFmtId="0" fontId="10" fillId="0" borderId="1" xfId="3" applyFont="1" applyAlignment="1">
      <alignment vertical="center"/>
    </xf>
    <xf numFmtId="0" fontId="15" fillId="0" borderId="0" xfId="0" applyNumberFormat="1" applyFont="1" applyBorder="1" applyAlignment="1" applyProtection="1">
      <alignment vertical="center"/>
      <protection locked="0"/>
    </xf>
    <xf numFmtId="0" fontId="25" fillId="0" borderId="17" xfId="0" applyFont="1" applyBorder="1" applyAlignment="1" applyProtection="1">
      <alignment vertical="center"/>
      <protection locked="0"/>
    </xf>
    <xf numFmtId="0" fontId="26" fillId="0" borderId="17" xfId="0" applyFont="1" applyBorder="1" applyAlignment="1" applyProtection="1">
      <alignment vertical="center"/>
      <protection locked="0"/>
    </xf>
    <xf numFmtId="0" fontId="27" fillId="0" borderId="17" xfId="0" applyFont="1" applyBorder="1" applyAlignment="1" applyProtection="1">
      <alignment vertical="center"/>
      <protection locked="0"/>
    </xf>
    <xf numFmtId="0" fontId="28" fillId="0" borderId="17" xfId="0" applyFont="1" applyBorder="1" applyAlignment="1" applyProtection="1">
      <alignment vertical="center"/>
      <protection locked="0"/>
    </xf>
    <xf numFmtId="38" fontId="0" fillId="0" borderId="0" xfId="1" applyFont="1" applyAlignment="1">
      <alignment vertical="center"/>
    </xf>
    <xf numFmtId="38" fontId="0" fillId="0" borderId="48" xfId="1" applyFont="1" applyBorder="1" applyAlignment="1">
      <alignment vertical="center"/>
    </xf>
    <xf numFmtId="0" fontId="0" fillId="0" borderId="0" xfId="0" applyFill="1" applyBorder="1" applyAlignment="1">
      <alignment vertical="center"/>
    </xf>
    <xf numFmtId="38" fontId="0" fillId="0" borderId="0" xfId="1" applyFont="1" applyAlignment="1">
      <alignment horizontal="left" vertical="center"/>
    </xf>
    <xf numFmtId="38" fontId="0" fillId="0" borderId="48" xfId="1" applyFont="1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0" fillId="0" borderId="42" xfId="0" applyFill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0" fillId="6" borderId="0" xfId="0" applyFill="1" applyBorder="1" applyAlignment="1">
      <alignment horizontal="right" vertical="center"/>
    </xf>
    <xf numFmtId="0" fontId="0" fillId="6" borderId="45" xfId="0" applyFill="1" applyBorder="1" applyAlignment="1">
      <alignment horizontal="right" vertical="center"/>
    </xf>
    <xf numFmtId="0" fontId="32" fillId="6" borderId="45" xfId="0" applyFont="1" applyFill="1" applyBorder="1" applyAlignment="1">
      <alignment horizontal="right" vertical="center"/>
    </xf>
    <xf numFmtId="0" fontId="32" fillId="6" borderId="0" xfId="0" applyFont="1" applyFill="1" applyBorder="1" applyAlignment="1">
      <alignment horizontal="right" vertical="center"/>
    </xf>
    <xf numFmtId="0" fontId="0" fillId="6" borderId="52" xfId="0" applyFill="1" applyBorder="1" applyAlignment="1">
      <alignment horizontal="right" vertical="center"/>
    </xf>
    <xf numFmtId="0" fontId="0" fillId="6" borderId="46" xfId="0" applyFill="1" applyBorder="1" applyAlignment="1">
      <alignment horizontal="right" vertical="center"/>
    </xf>
    <xf numFmtId="0" fontId="0" fillId="0" borderId="0" xfId="0" applyAlignment="1">
      <alignment vertical="center"/>
    </xf>
    <xf numFmtId="0" fontId="0" fillId="3" borderId="3" xfId="0" applyFill="1" applyBorder="1" applyAlignment="1" applyProtection="1">
      <alignment vertical="center"/>
      <protection locked="0"/>
    </xf>
    <xf numFmtId="0" fontId="0" fillId="5" borderId="3" xfId="0" applyFill="1" applyBorder="1" applyAlignment="1">
      <alignment vertical="center"/>
    </xf>
    <xf numFmtId="0" fontId="0" fillId="0" borderId="0" xfId="0" applyAlignment="1">
      <alignment vertical="center" wrapText="1"/>
    </xf>
    <xf numFmtId="9" fontId="0" fillId="3" borderId="3" xfId="2" applyFont="1" applyFill="1" applyBorder="1" applyAlignment="1" applyProtection="1">
      <alignment vertical="center"/>
      <protection locked="0"/>
    </xf>
    <xf numFmtId="0" fontId="24" fillId="0" borderId="0" xfId="0" applyFont="1" applyAlignment="1">
      <alignment vertical="center"/>
    </xf>
    <xf numFmtId="0" fontId="0" fillId="0" borderId="5" xfId="0" applyBorder="1" applyAlignment="1">
      <alignment vertical="center"/>
    </xf>
    <xf numFmtId="0" fontId="0" fillId="0" borderId="4" xfId="0" applyBorder="1" applyAlignment="1">
      <alignment vertical="center"/>
    </xf>
    <xf numFmtId="0" fontId="5" fillId="0" borderId="37" xfId="0" applyFont="1" applyBorder="1" applyAlignment="1">
      <alignment vertical="center"/>
    </xf>
    <xf numFmtId="0" fontId="0" fillId="5" borderId="4" xfId="0" applyNumberFormat="1" applyFill="1" applyBorder="1" applyAlignment="1">
      <alignment vertical="center"/>
    </xf>
    <xf numFmtId="14" fontId="7" fillId="0" borderId="0" xfId="0" applyNumberFormat="1" applyFont="1" applyAlignment="1">
      <alignment vertical="center"/>
    </xf>
    <xf numFmtId="38" fontId="5" fillId="6" borderId="37" xfId="1" applyFont="1" applyFill="1" applyBorder="1" applyAlignment="1">
      <alignment vertical="center"/>
    </xf>
    <xf numFmtId="14" fontId="0" fillId="3" borderId="40" xfId="0" applyNumberFormat="1" applyFill="1" applyBorder="1" applyAlignment="1" applyProtection="1">
      <alignment vertical="center"/>
      <protection locked="0"/>
    </xf>
    <xf numFmtId="14" fontId="0" fillId="0" borderId="0" xfId="0" applyNumberFormat="1" applyAlignment="1">
      <alignment vertical="center"/>
    </xf>
    <xf numFmtId="38" fontId="0" fillId="3" borderId="3" xfId="1" applyFont="1" applyFill="1" applyBorder="1" applyAlignment="1" applyProtection="1">
      <alignment vertical="center"/>
      <protection locked="0"/>
    </xf>
    <xf numFmtId="14" fontId="0" fillId="3" borderId="61" xfId="0" applyNumberFormat="1" applyFill="1" applyBorder="1" applyAlignment="1" applyProtection="1">
      <alignment vertical="center"/>
      <protection locked="0"/>
    </xf>
    <xf numFmtId="38" fontId="0" fillId="3" borderId="5" xfId="1" applyFont="1" applyFill="1" applyBorder="1" applyAlignment="1" applyProtection="1">
      <alignment vertical="center"/>
      <protection locked="0"/>
    </xf>
    <xf numFmtId="14" fontId="0" fillId="6" borderId="10" xfId="0" applyNumberFormat="1" applyFill="1" applyBorder="1" applyAlignment="1">
      <alignment vertical="center"/>
    </xf>
    <xf numFmtId="38" fontId="0" fillId="6" borderId="10" xfId="1" applyFont="1" applyFill="1" applyBorder="1" applyAlignment="1">
      <alignment vertical="center"/>
    </xf>
    <xf numFmtId="38" fontId="5" fillId="6" borderId="62" xfId="1" applyFont="1" applyFill="1" applyBorder="1" applyAlignment="1">
      <alignment vertical="center"/>
    </xf>
    <xf numFmtId="0" fontId="33" fillId="0" borderId="38" xfId="0" applyFont="1" applyFill="1" applyBorder="1" applyAlignment="1" applyProtection="1">
      <alignment vertical="center"/>
      <protection locked="0"/>
    </xf>
    <xf numFmtId="14" fontId="0" fillId="0" borderId="0" xfId="0" applyNumberFormat="1" applyAlignment="1">
      <alignment horizontal="right" vertical="center"/>
    </xf>
    <xf numFmtId="178" fontId="5" fillId="0" borderId="0" xfId="0" applyNumberFormat="1" applyFont="1" applyFill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14" fontId="0" fillId="0" borderId="48" xfId="0" applyNumberFormat="1" applyBorder="1" applyAlignment="1">
      <alignment horizontal="right" vertical="center"/>
    </xf>
    <xf numFmtId="38" fontId="0" fillId="3" borderId="10" xfId="1" applyFont="1" applyFill="1" applyBorder="1" applyAlignment="1" applyProtection="1">
      <alignment vertical="center"/>
      <protection locked="0"/>
    </xf>
    <xf numFmtId="0" fontId="5" fillId="0" borderId="10" xfId="0" applyFont="1" applyBorder="1" applyAlignment="1">
      <alignment vertical="center"/>
    </xf>
    <xf numFmtId="0" fontId="0" fillId="0" borderId="49" xfId="0" applyFill="1" applyBorder="1" applyAlignment="1">
      <alignment vertical="center"/>
    </xf>
    <xf numFmtId="0" fontId="30" fillId="0" borderId="0" xfId="0" applyFont="1" applyFill="1" applyBorder="1" applyAlignment="1">
      <alignment vertical="center"/>
    </xf>
    <xf numFmtId="0" fontId="29" fillId="0" borderId="0" xfId="0" applyFont="1" applyFill="1" applyBorder="1" applyAlignment="1">
      <alignment vertical="center"/>
    </xf>
    <xf numFmtId="0" fontId="0" fillId="5" borderId="49" xfId="0" applyFill="1" applyBorder="1" applyAlignment="1">
      <alignment vertical="center"/>
    </xf>
    <xf numFmtId="0" fontId="0" fillId="5" borderId="0" xfId="0" applyFill="1" applyBorder="1" applyAlignment="1">
      <alignment vertical="center"/>
    </xf>
    <xf numFmtId="14" fontId="0" fillId="6" borderId="51" xfId="0" applyNumberFormat="1" applyFill="1" applyBorder="1" applyAlignment="1">
      <alignment vertical="center"/>
    </xf>
    <xf numFmtId="0" fontId="0" fillId="0" borderId="63" xfId="0" applyFill="1" applyBorder="1" applyAlignment="1">
      <alignment vertical="center"/>
    </xf>
    <xf numFmtId="38" fontId="23" fillId="4" borderId="10" xfId="1" applyFont="1" applyFill="1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49" xfId="0" applyBorder="1" applyAlignment="1">
      <alignment vertical="center"/>
    </xf>
    <xf numFmtId="14" fontId="0" fillId="0" borderId="0" xfId="0" applyNumberFormat="1" applyFill="1" applyBorder="1" applyAlignment="1">
      <alignment vertical="center"/>
    </xf>
    <xf numFmtId="0" fontId="0" fillId="0" borderId="56" xfId="0" applyBorder="1" applyAlignment="1">
      <alignment vertical="center"/>
    </xf>
    <xf numFmtId="38" fontId="0" fillId="4" borderId="10" xfId="1" applyFont="1" applyFill="1" applyBorder="1" applyAlignment="1">
      <alignment vertical="center"/>
    </xf>
    <xf numFmtId="38" fontId="0" fillId="0" borderId="10" xfId="1" applyFont="1" applyBorder="1" applyAlignment="1">
      <alignment vertical="center"/>
    </xf>
    <xf numFmtId="0" fontId="0" fillId="0" borderId="50" xfId="0" applyBorder="1" applyAlignment="1">
      <alignment vertical="center"/>
    </xf>
    <xf numFmtId="0" fontId="0" fillId="0" borderId="45" xfId="0" applyBorder="1" applyAlignment="1">
      <alignment vertical="center"/>
    </xf>
    <xf numFmtId="0" fontId="0" fillId="5" borderId="45" xfId="0" applyFill="1" applyBorder="1" applyAlignment="1">
      <alignment vertical="center"/>
    </xf>
    <xf numFmtId="0" fontId="0" fillId="0" borderId="45" xfId="0" applyFill="1" applyBorder="1" applyAlignment="1">
      <alignment horizontal="right" vertical="center"/>
    </xf>
    <xf numFmtId="0" fontId="0" fillId="5" borderId="43" xfId="0" applyFill="1" applyBorder="1" applyAlignment="1">
      <alignment vertical="center"/>
    </xf>
    <xf numFmtId="38" fontId="0" fillId="0" borderId="57" xfId="1" applyFon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2" xfId="0" applyBorder="1" applyAlignment="1">
      <alignment vertical="center"/>
    </xf>
    <xf numFmtId="0" fontId="0" fillId="0" borderId="42" xfId="0" applyFill="1" applyBorder="1" applyAlignment="1">
      <alignment horizontal="right" vertical="center"/>
    </xf>
    <xf numFmtId="38" fontId="0" fillId="0" borderId="0" xfId="1" applyFont="1" applyBorder="1" applyAlignment="1">
      <alignment vertical="center"/>
    </xf>
    <xf numFmtId="0" fontId="0" fillId="0" borderId="0" xfId="0" applyFill="1" applyAlignment="1">
      <alignment vertical="center"/>
    </xf>
    <xf numFmtId="0" fontId="0" fillId="0" borderId="43" xfId="0" applyFill="1" applyBorder="1" applyAlignment="1">
      <alignment vertical="center"/>
    </xf>
    <xf numFmtId="0" fontId="0" fillId="0" borderId="58" xfId="0" applyFill="1" applyBorder="1" applyAlignment="1">
      <alignment vertical="center"/>
    </xf>
    <xf numFmtId="14" fontId="0" fillId="6" borderId="0" xfId="0" applyNumberFormat="1" applyFill="1" applyBorder="1" applyAlignment="1">
      <alignment vertical="center"/>
    </xf>
    <xf numFmtId="38" fontId="23" fillId="6" borderId="10" xfId="1" applyFont="1" applyFill="1" applyBorder="1" applyAlignment="1">
      <alignment vertical="center"/>
    </xf>
    <xf numFmtId="0" fontId="0" fillId="0" borderId="43" xfId="0" applyBorder="1" applyAlignment="1">
      <alignment vertical="center"/>
    </xf>
    <xf numFmtId="0" fontId="0" fillId="0" borderId="58" xfId="0" applyBorder="1" applyAlignment="1">
      <alignment vertical="center"/>
    </xf>
    <xf numFmtId="0" fontId="0" fillId="0" borderId="44" xfId="0" applyBorder="1" applyAlignment="1">
      <alignment vertical="center"/>
    </xf>
    <xf numFmtId="0" fontId="0" fillId="5" borderId="52" xfId="0" applyFill="1" applyBorder="1" applyAlignment="1">
      <alignment vertical="center"/>
    </xf>
    <xf numFmtId="38" fontId="0" fillId="0" borderId="60" xfId="1" applyFont="1" applyBorder="1" applyAlignment="1">
      <alignment vertical="center"/>
    </xf>
    <xf numFmtId="38" fontId="0" fillId="0" borderId="42" xfId="1" applyFont="1" applyBorder="1" applyAlignment="1">
      <alignment vertical="center"/>
    </xf>
    <xf numFmtId="0" fontId="0" fillId="0" borderId="53" xfId="0" applyBorder="1" applyAlignment="1">
      <alignment vertical="center"/>
    </xf>
    <xf numFmtId="0" fontId="5" fillId="0" borderId="11" xfId="0" applyFont="1" applyBorder="1" applyAlignment="1">
      <alignment vertical="center"/>
    </xf>
    <xf numFmtId="0" fontId="0" fillId="5" borderId="54" xfId="0" applyFill="1" applyBorder="1" applyAlignment="1">
      <alignment vertical="center"/>
    </xf>
    <xf numFmtId="0" fontId="0" fillId="5" borderId="55" xfId="0" applyFill="1" applyBorder="1" applyAlignment="1">
      <alignment vertical="center"/>
    </xf>
    <xf numFmtId="0" fontId="0" fillId="0" borderId="55" xfId="0" applyBorder="1" applyAlignment="1">
      <alignment vertical="center"/>
    </xf>
    <xf numFmtId="14" fontId="0" fillId="6" borderId="55" xfId="0" applyNumberFormat="1" applyFill="1" applyBorder="1" applyAlignment="1">
      <alignment vertical="center"/>
    </xf>
    <xf numFmtId="0" fontId="34" fillId="6" borderId="0" xfId="0" applyFont="1" applyFill="1" applyAlignment="1">
      <alignment vertical="center" wrapText="1"/>
    </xf>
    <xf numFmtId="14" fontId="0" fillId="3" borderId="39" xfId="0" applyNumberFormat="1" applyFill="1" applyBorder="1" applyAlignment="1" applyProtection="1">
      <alignment vertical="center"/>
      <protection locked="0"/>
    </xf>
    <xf numFmtId="38" fontId="0" fillId="3" borderId="4" xfId="1" applyFont="1" applyFill="1" applyBorder="1" applyAlignment="1" applyProtection="1">
      <alignment vertical="center"/>
      <protection locked="0"/>
    </xf>
    <xf numFmtId="38" fontId="32" fillId="4" borderId="59" xfId="1" applyFont="1" applyFill="1" applyBorder="1" applyAlignment="1">
      <alignment horizontal="right" vertical="center"/>
    </xf>
    <xf numFmtId="0" fontId="0" fillId="5" borderId="64" xfId="0" applyFill="1" applyBorder="1" applyAlignment="1">
      <alignment vertical="center"/>
    </xf>
    <xf numFmtId="0" fontId="0" fillId="6" borderId="3" xfId="0" applyFill="1" applyBorder="1" applyAlignment="1">
      <alignment vertical="center"/>
    </xf>
    <xf numFmtId="0" fontId="0" fillId="0" borderId="0" xfId="0" applyAlignment="1">
      <alignment horizontal="right" vertical="center"/>
    </xf>
    <xf numFmtId="0" fontId="13" fillId="3" borderId="2" xfId="0" applyFont="1" applyFill="1" applyBorder="1" applyAlignment="1" applyProtection="1">
      <alignment horizontal="center" vertical="center"/>
      <protection locked="0"/>
    </xf>
    <xf numFmtId="0" fontId="9" fillId="0" borderId="12" xfId="4" applyFont="1" applyFill="1" applyBorder="1">
      <alignment vertical="center"/>
    </xf>
    <xf numFmtId="176" fontId="9" fillId="0" borderId="0" xfId="4" applyNumberFormat="1" applyFont="1" applyFill="1" applyBorder="1">
      <alignment vertical="center"/>
    </xf>
    <xf numFmtId="0" fontId="10" fillId="3" borderId="3" xfId="4" applyFont="1" applyFill="1" applyBorder="1" applyProtection="1">
      <alignment vertical="center"/>
      <protection locked="0"/>
    </xf>
    <xf numFmtId="0" fontId="0" fillId="3" borderId="6" xfId="0" applyFill="1" applyBorder="1"/>
    <xf numFmtId="0" fontId="0" fillId="3" borderId="7" xfId="0" applyFill="1" applyBorder="1"/>
    <xf numFmtId="0" fontId="0" fillId="3" borderId="8" xfId="0" applyFill="1" applyBorder="1"/>
    <xf numFmtId="0" fontId="0" fillId="3" borderId="9" xfId="0" applyFill="1" applyBorder="1"/>
    <xf numFmtId="0" fontId="14" fillId="7" borderId="65" xfId="0" applyFont="1" applyFill="1" applyBorder="1" applyAlignment="1">
      <alignment vertical="center"/>
    </xf>
    <xf numFmtId="0" fontId="0" fillId="0" borderId="56" xfId="0" applyFill="1" applyBorder="1" applyAlignment="1">
      <alignment vertical="center"/>
    </xf>
    <xf numFmtId="31" fontId="15" fillId="6" borderId="15" xfId="0" applyNumberFormat="1" applyFont="1" applyFill="1" applyBorder="1" applyAlignment="1" applyProtection="1">
      <alignment vertical="center"/>
    </xf>
    <xf numFmtId="31" fontId="15" fillId="6" borderId="16" xfId="0" applyNumberFormat="1" applyFont="1" applyFill="1" applyBorder="1" applyAlignment="1" applyProtection="1">
      <alignment vertical="center"/>
    </xf>
    <xf numFmtId="0" fontId="15" fillId="0" borderId="66" xfId="0" quotePrefix="1" applyFont="1" applyFill="1" applyBorder="1" applyAlignment="1">
      <alignment vertical="center" wrapText="1"/>
    </xf>
    <xf numFmtId="0" fontId="15" fillId="0" borderId="67" xfId="0" applyFont="1" applyFill="1" applyBorder="1" applyAlignment="1">
      <alignment vertical="center" wrapText="1"/>
    </xf>
    <xf numFmtId="0" fontId="20" fillId="0" borderId="67" xfId="5" applyFont="1" applyFill="1" applyBorder="1" applyAlignment="1">
      <alignment vertical="center" wrapText="1"/>
    </xf>
    <xf numFmtId="0" fontId="18" fillId="0" borderId="67" xfId="5" applyFont="1" applyFill="1" applyBorder="1" applyAlignment="1">
      <alignment vertical="center" wrapText="1"/>
    </xf>
    <xf numFmtId="49" fontId="18" fillId="0" borderId="67" xfId="5" applyNumberFormat="1" applyFont="1" applyFill="1" applyBorder="1" applyAlignment="1">
      <alignment vertical="center" wrapText="1"/>
    </xf>
    <xf numFmtId="0" fontId="15" fillId="0" borderId="68" xfId="0" applyFont="1" applyFill="1" applyBorder="1" applyAlignment="1">
      <alignment vertical="center" wrapText="1"/>
    </xf>
    <xf numFmtId="177" fontId="15" fillId="4" borderId="18" xfId="0" applyNumberFormat="1" applyFont="1" applyFill="1" applyBorder="1" applyAlignment="1">
      <alignment vertical="center"/>
    </xf>
    <xf numFmtId="177" fontId="16" fillId="4" borderId="19" xfId="5" applyNumberFormat="1" applyFont="1" applyFill="1" applyBorder="1" applyAlignment="1">
      <alignment vertical="center"/>
    </xf>
    <xf numFmtId="177" fontId="17" fillId="4" borderId="19" xfId="5" applyNumberFormat="1" applyFont="1" applyFill="1" applyBorder="1" applyAlignment="1">
      <alignment vertical="center"/>
    </xf>
    <xf numFmtId="177" fontId="15" fillId="4" borderId="21" xfId="0" applyNumberFormat="1" applyFont="1" applyFill="1" applyBorder="1" applyAlignment="1">
      <alignment vertical="center"/>
    </xf>
    <xf numFmtId="177" fontId="15" fillId="4" borderId="22" xfId="0" applyNumberFormat="1" applyFont="1" applyFill="1" applyBorder="1" applyAlignment="1">
      <alignment vertical="center"/>
    </xf>
    <xf numFmtId="177" fontId="18" fillId="4" borderId="23" xfId="0" applyNumberFormat="1" applyFont="1" applyFill="1" applyBorder="1" applyAlignment="1">
      <alignment vertical="center"/>
    </xf>
    <xf numFmtId="177" fontId="15" fillId="4" borderId="19" xfId="0" applyNumberFormat="1" applyFont="1" applyFill="1" applyBorder="1" applyAlignment="1">
      <alignment vertical="center"/>
    </xf>
    <xf numFmtId="177" fontId="15" fillId="4" borderId="20" xfId="0" applyNumberFormat="1" applyFont="1" applyFill="1" applyBorder="1" applyAlignment="1">
      <alignment vertical="center"/>
    </xf>
    <xf numFmtId="177" fontId="15" fillId="4" borderId="23" xfId="0" applyNumberFormat="1" applyFont="1" applyFill="1" applyBorder="1" applyAlignment="1">
      <alignment vertical="center"/>
    </xf>
    <xf numFmtId="177" fontId="15" fillId="4" borderId="27" xfId="0" applyNumberFormat="1" applyFont="1" applyFill="1" applyBorder="1" applyAlignment="1">
      <alignment vertical="center"/>
    </xf>
    <xf numFmtId="177" fontId="15" fillId="4" borderId="28" xfId="0" applyNumberFormat="1" applyFont="1" applyFill="1" applyBorder="1" applyAlignment="1">
      <alignment vertical="center"/>
    </xf>
    <xf numFmtId="177" fontId="15" fillId="4" borderId="29" xfId="0" applyNumberFormat="1" applyFont="1" applyFill="1" applyBorder="1" applyAlignment="1">
      <alignment vertical="center"/>
    </xf>
    <xf numFmtId="177" fontId="15" fillId="4" borderId="30" xfId="0" applyNumberFormat="1" applyFont="1" applyFill="1" applyBorder="1" applyAlignment="1">
      <alignment vertical="center"/>
    </xf>
    <xf numFmtId="177" fontId="15" fillId="4" borderId="31" xfId="0" applyNumberFormat="1" applyFont="1" applyFill="1" applyBorder="1" applyAlignment="1">
      <alignment vertical="center"/>
    </xf>
  </cellXfs>
  <cellStyles count="6">
    <cellStyle name="パーセント" xfId="2" builtinId="5"/>
    <cellStyle name="ハイパーリンク" xfId="5" builtinId="8"/>
    <cellStyle name="桁区切り" xfId="1" builtinId="6"/>
    <cellStyle name="見出し 3" xfId="3" builtinId="18"/>
    <cellStyle name="出力" xfId="4" builtinId="21"/>
    <cellStyle name="標準" xfId="0" builtinId="0"/>
  </cellStyles>
  <dxfs count="53">
    <dxf>
      <font>
        <strike val="0"/>
        <color theme="4" tint="0.79998168889431442"/>
      </font>
      <fill>
        <patternFill patternType="solid">
          <bgColor theme="4" tint="0.79998168889431442"/>
        </patternFill>
      </fill>
    </dxf>
    <dxf>
      <font>
        <strike val="0"/>
        <color rgb="FF0000FF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0000FF"/>
      </font>
    </dxf>
    <dxf>
      <font>
        <strike val="0"/>
        <color theme="8" tint="0.79998168889431442"/>
      </font>
    </dxf>
    <dxf>
      <font>
        <strike val="0"/>
        <color theme="8" tint="0.79998168889431442"/>
      </font>
    </dxf>
    <dxf>
      <font>
        <strike val="0"/>
        <color theme="8" tint="0.79998168889431442"/>
      </font>
    </dxf>
    <dxf>
      <font>
        <strike val="0"/>
        <color theme="8" tint="0.79998168889431442"/>
      </font>
    </dxf>
    <dxf>
      <font>
        <strike val="0"/>
        <color theme="8" tint="0.79998168889431442"/>
      </font>
    </dxf>
    <dxf>
      <font>
        <strike val="0"/>
        <color theme="8" tint="0.79998168889431442"/>
      </font>
    </dxf>
    <dxf>
      <font>
        <strike val="0"/>
        <color theme="8" tint="0.79998168889431442"/>
      </font>
    </dxf>
    <dxf>
      <font>
        <strike val="0"/>
        <color theme="8" tint="0.79998168889431442"/>
      </font>
    </dxf>
    <dxf>
      <font>
        <strike val="0"/>
        <color theme="8" tint="0.79998168889431442"/>
      </font>
    </dxf>
    <dxf>
      <font>
        <strike val="0"/>
        <color theme="8" tint="0.79998168889431442"/>
      </font>
    </dxf>
    <dxf>
      <font>
        <strike val="0"/>
        <color theme="8" tint="0.79998168889431442"/>
      </font>
    </dxf>
    <dxf>
      <font>
        <strike val="0"/>
        <color theme="8" tint="0.79998168889431442"/>
      </font>
    </dxf>
    <dxf>
      <font>
        <b/>
        <i val="0"/>
        <strike val="0"/>
        <color rgb="FFFF0000"/>
      </font>
    </dxf>
    <dxf>
      <font>
        <b/>
        <i val="0"/>
        <strike val="0"/>
        <color theme="5" tint="-0.24994659260841701"/>
      </font>
    </dxf>
    <dxf>
      <font>
        <strike val="0"/>
        <color theme="4" tint="0.79998168889431442"/>
      </font>
    </dxf>
    <dxf>
      <font>
        <strike val="0"/>
        <color theme="4" tint="0.79998168889431442"/>
      </font>
    </dxf>
    <dxf>
      <font>
        <strike val="0"/>
        <color theme="4" tint="0.79998168889431442"/>
      </font>
    </dxf>
    <dxf>
      <font>
        <strike val="0"/>
        <color theme="4" tint="0.79998168889431442"/>
      </font>
    </dxf>
    <dxf>
      <font>
        <strike val="0"/>
        <color theme="4" tint="0.79998168889431442"/>
      </font>
    </dxf>
    <dxf>
      <font>
        <strike val="0"/>
        <color theme="4" tint="0.79998168889431442"/>
      </font>
    </dxf>
    <dxf>
      <font>
        <strike val="0"/>
        <color theme="4" tint="0.79998168889431442"/>
      </font>
    </dxf>
    <dxf>
      <font>
        <strike val="0"/>
        <color theme="4" tint="0.79998168889431442"/>
      </font>
    </dxf>
    <dxf>
      <font>
        <strike val="0"/>
        <color theme="4" tint="0.79998168889431442"/>
      </font>
    </dxf>
    <dxf>
      <font>
        <strike val="0"/>
        <color theme="4" tint="0.79998168889431442"/>
      </font>
    </dxf>
    <dxf>
      <font>
        <strike val="0"/>
        <color theme="4" tint="0.79998168889431442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游ゴシック"/>
        <family val="3"/>
        <charset val="128"/>
        <scheme val="minor"/>
      </font>
      <numFmt numFmtId="41" formatCode="yyyy&quot;年&quot;m&quot;月&quot;d&quot;日&quot;"/>
      <fill>
        <patternFill patternType="solid">
          <fgColor indexed="64"/>
          <bgColor theme="8" tint="0.79998168889431442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theme="6" tint="0.79998168889431442"/>
        </left>
        <right style="thin">
          <color theme="6" tint="0.79998168889431442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游ゴシック"/>
        <family val="3"/>
        <charset val="128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theme="6" tint="0.79998168889431442"/>
        </left>
        <right/>
        <top/>
        <bottom/>
      </border>
      <protection locked="0" hidden="0"/>
    </dxf>
    <dxf>
      <font>
        <strike val="0"/>
        <outline val="0"/>
        <shadow val="0"/>
        <u val="none"/>
        <vertAlign val="baseline"/>
        <sz val="10"/>
        <name val="游ゴシック"/>
        <family val="3"/>
        <charset val="128"/>
        <scheme val="minor"/>
      </font>
      <numFmt numFmtId="41" formatCode="yyyy&quot;年&quot;m&quot;月&quot;d&quot;日&quot;"/>
      <alignment horizontal="general" vertical="center" textRotation="0" wrapText="0" indent="0" justifyLastLine="0" shrinkToFit="0" readingOrder="0"/>
      <border diagonalUp="0" diagonalDown="0">
        <left style="thin">
          <color theme="6" tint="0.79998168889431442"/>
        </left>
        <right style="thin">
          <color theme="6" tint="0.79998168889431442"/>
        </right>
        <top/>
        <bottom/>
        <vertical style="thin">
          <color theme="6" tint="0.79998168889431442"/>
        </vertical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游ゴシック"/>
        <family val="3"/>
        <charset val="128"/>
        <scheme val="minor"/>
      </font>
      <numFmt numFmtId="0" formatCode="General"/>
      <alignment horizontal="general" vertical="center" textRotation="0" wrapText="0" indent="0" justifyLastLine="0" shrinkToFit="0" readingOrder="0"/>
      <border diagonalUp="0" diagonalDown="0">
        <left/>
        <right style="thin">
          <color theme="6" tint="0.79998168889431442"/>
        </right>
        <top/>
        <bottom/>
        <vertical style="thin">
          <color theme="6" tint="0.79998168889431442"/>
        </vertical>
        <horizontal/>
      </border>
      <protection locked="0" hidden="0"/>
    </dxf>
    <dxf>
      <border diagonalUp="0" diagonalDown="0">
        <left style="thin">
          <color theme="6" tint="0.79998168889431442"/>
        </left>
        <right style="thin">
          <color theme="6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name val="游ゴシック"/>
        <family val="3"/>
        <charset val="128"/>
        <scheme val="none"/>
      </font>
      <alignment horizontal="general" vertical="center" textRotation="0" wrapText="0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name val="游ゴシック"/>
        <family val="3"/>
        <charset val="128"/>
        <scheme val="minor"/>
      </font>
      <alignment horizontal="general" vertical="center" textRotation="0" wrapText="0" indent="0" justifyLastLine="0" shrinkToFit="0" readingOrder="0"/>
      <border diagonalUp="0" diagonalDown="0">
        <left style="thin">
          <color theme="6" tint="0.79998168889431442"/>
        </left>
        <right style="thin">
          <color theme="6" tint="0.79998168889431442"/>
        </right>
        <top/>
        <bottom/>
        <vertical style="thin">
          <color theme="6" tint="0.79998168889431442"/>
        </vertical>
        <horizontal/>
      </border>
    </dxf>
    <dxf>
      <font>
        <b/>
        <i val="0"/>
        <color rgb="FFFF0000"/>
      </font>
    </dxf>
    <dxf>
      <fill>
        <patternFill patternType="solid">
          <fgColor theme="4" tint="0.79998168889431442"/>
          <bgColor theme="4" tint="0.79998168889431442"/>
        </patternFill>
      </fill>
    </dxf>
    <dxf>
      <fill>
        <patternFill>
          <bgColor theme="7" tint="0.79998168889431442"/>
        </patternFill>
      </fill>
    </dxf>
    <dxf>
      <fill>
        <patternFill patternType="solid">
          <fgColor theme="4" tint="0.79995117038483843"/>
          <bgColor theme="7" tint="0.79998168889431442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  <horizontal style="thin">
          <color theme="4" tint="0.39997558519241921"/>
        </horizontal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6795556505021"/>
          <bgColor theme="8" tint="0.79998168889431442"/>
        </patternFill>
      </fill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b/>
        <color theme="0"/>
      </font>
      <fill>
        <patternFill patternType="solid">
          <fgColor theme="4"/>
          <bgColor theme="4"/>
        </patternFill>
      </fill>
    </dxf>
    <dxf>
      <border>
        <top style="double">
          <color theme="1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  <border>
        <bottom style="medium">
          <color theme="1"/>
        </bottom>
      </border>
    </dxf>
    <dxf>
      <font>
        <color theme="1"/>
      </font>
      <border>
        <top style="medium">
          <color theme="1"/>
        </top>
        <bottom style="medium">
          <color theme="1"/>
        </bottom>
      </border>
    </dxf>
  </dxfs>
  <tableStyles count="2" defaultTableStyle="TableStyleMedium2" defaultPivotStyle="PivotStyleLight16">
    <tableStyle name="TableStyleMedium16 2" pivot="0" count="7" xr9:uid="{CF14795B-9B86-48DA-B741-44A06EC6C668}">
      <tableStyleElement type="wholeTable" dxfId="52"/>
      <tableStyleElement type="headerRow" dxfId="51"/>
      <tableStyleElement type="totalRow" dxfId="50"/>
      <tableStyleElement type="firstColumn" dxfId="49"/>
      <tableStyleElement type="lastColumn" dxfId="48"/>
      <tableStyleElement type="firstRowStripe" dxfId="47"/>
      <tableStyleElement type="firstColumnStripe" dxfId="46"/>
    </tableStyle>
    <tableStyle name="TableStyleMedium2 my" pivot="0" count="8" xr9:uid="{B44E9FC1-07F3-4777-937C-D2C439E0AAC1}">
      <tableStyleElement type="wholeTable" dxfId="45"/>
      <tableStyleElement type="headerRow" dxfId="44"/>
      <tableStyleElement type="totalRow" dxfId="43"/>
      <tableStyleElement type="firstColumn" dxfId="42"/>
      <tableStyleElement type="lastColumn" dxfId="41"/>
      <tableStyleElement type="firstRowStripe" dxfId="40"/>
      <tableStyleElement type="secondRowStripe" dxfId="39"/>
      <tableStyleElement type="firstColumnStripe" dxfId="38"/>
    </tableStyle>
  </tableStyles>
  <colors>
    <mruColors>
      <color rgb="FFFFFFCC"/>
      <color rgb="FF0000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83820</xdr:colOff>
      <xdr:row>0</xdr:row>
      <xdr:rowOff>30480</xdr:rowOff>
    </xdr:from>
    <xdr:to>
      <xdr:col>1</xdr:col>
      <xdr:colOff>388620</xdr:colOff>
      <xdr:row>2</xdr:row>
      <xdr:rowOff>38100</xdr:rowOff>
    </xdr:to>
    <xdr:sp macro="" textlink="">
      <xdr:nvSpPr>
        <xdr:cNvPr id="2" name="吹き出し: 角を丸めた四角形 1">
          <a:extLst>
            <a:ext uri="{FF2B5EF4-FFF2-40B4-BE49-F238E27FC236}">
              <a16:creationId xmlns:a16="http://schemas.microsoft.com/office/drawing/2014/main" id="{4119F9F9-E088-46FF-9FD2-FF5BD2932C78}"/>
            </a:ext>
          </a:extLst>
        </xdr:cNvPr>
        <xdr:cNvSpPr/>
      </xdr:nvSpPr>
      <xdr:spPr>
        <a:xfrm>
          <a:off x="83820" y="30480"/>
          <a:ext cx="914400" cy="655320"/>
        </a:xfrm>
        <a:prstGeom prst="wedgeRoundRectCallout">
          <a:avLst>
            <a:gd name="adj1" fmla="val 62649"/>
            <a:gd name="adj2" fmla="val 18065"/>
            <a:gd name="adj3" fmla="val 16667"/>
          </a:avLst>
        </a:prstGeom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lIns="0" tIns="0" rIns="0" bIns="0" rtlCol="0" anchor="t" anchorCtr="0"/>
        <a:lstStyle/>
        <a:p>
          <a:pPr algn="l"/>
          <a:r>
            <a:rPr kumimoji="1" lang="ja-JP" altLang="en-US" sz="900"/>
            <a:t>「支払テーブル」に入力した締め日から選択</a:t>
          </a:r>
        </a:p>
      </xdr:txBody>
    </xdr:sp>
    <xdr:clientData/>
  </xdr:twoCellAnchor>
  <xdr:twoCellAnchor>
    <xdr:from>
      <xdr:col>8</xdr:col>
      <xdr:colOff>144780</xdr:colOff>
      <xdr:row>3</xdr:row>
      <xdr:rowOff>205740</xdr:rowOff>
    </xdr:from>
    <xdr:to>
      <xdr:col>9</xdr:col>
      <xdr:colOff>617220</xdr:colOff>
      <xdr:row>7</xdr:row>
      <xdr:rowOff>121920</xdr:rowOff>
    </xdr:to>
    <xdr:sp macro="" textlink="">
      <xdr:nvSpPr>
        <xdr:cNvPr id="3" name="吹き出し: 角を丸めた四角形 2">
          <a:extLst>
            <a:ext uri="{FF2B5EF4-FFF2-40B4-BE49-F238E27FC236}">
              <a16:creationId xmlns:a16="http://schemas.microsoft.com/office/drawing/2014/main" id="{F78E8439-3B5D-4900-BE44-FE909D170FB0}"/>
            </a:ext>
          </a:extLst>
        </xdr:cNvPr>
        <xdr:cNvSpPr/>
      </xdr:nvSpPr>
      <xdr:spPr>
        <a:xfrm>
          <a:off x="7246620" y="1097280"/>
          <a:ext cx="1866900" cy="853440"/>
        </a:xfrm>
        <a:prstGeom prst="wedgeRoundRectCallout">
          <a:avLst>
            <a:gd name="adj1" fmla="val -25178"/>
            <a:gd name="adj2" fmla="val 62814"/>
            <a:gd name="adj3" fmla="val 16667"/>
          </a:avLst>
        </a:prstGeom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lIns="0" tIns="0" rIns="0" bIns="0" rtlCol="0" anchor="ctr" anchorCtr="0"/>
        <a:lstStyle/>
        <a:p>
          <a:pPr algn="l"/>
          <a:r>
            <a:rPr kumimoji="1" lang="ja-JP" altLang="en-US" sz="900"/>
            <a:t>表示選択のプルダウンメニューで「</a:t>
          </a:r>
          <a:r>
            <a:rPr kumimoji="1" lang="en-US" altLang="ja-JP" sz="900"/>
            <a:t>※</a:t>
          </a:r>
          <a:r>
            <a:rPr kumimoji="1" lang="ja-JP" altLang="en-US" sz="900" b="1"/>
            <a:t>リボ払い支払額</a:t>
          </a:r>
          <a:r>
            <a:rPr kumimoji="1" lang="ja-JP" altLang="en-US" sz="900"/>
            <a:t>」のみチャックした後、</a:t>
          </a:r>
          <a:r>
            <a:rPr kumimoji="1" lang="ja-JP" altLang="en-US" sz="900" u="sng">
              <a:solidFill>
                <a:srgbClr val="FF0000"/>
              </a:solidFill>
            </a:rPr>
            <a:t>各回ごとの</a:t>
          </a:r>
          <a:r>
            <a:rPr kumimoji="1" lang="ja-JP" altLang="en-US" sz="900"/>
            <a:t>支払額を入力します。</a:t>
          </a:r>
        </a:p>
      </xdr:txBody>
    </xdr:sp>
    <xdr:clientData/>
  </xdr:twoCellAnchor>
  <xdr:twoCellAnchor>
    <xdr:from>
      <xdr:col>5</xdr:col>
      <xdr:colOff>53340</xdr:colOff>
      <xdr:row>3</xdr:row>
      <xdr:rowOff>0</xdr:rowOff>
    </xdr:from>
    <xdr:to>
      <xdr:col>5</xdr:col>
      <xdr:colOff>1234440</xdr:colOff>
      <xdr:row>7</xdr:row>
      <xdr:rowOff>213360</xdr:rowOff>
    </xdr:to>
    <xdr:sp macro="" textlink="">
      <xdr:nvSpPr>
        <xdr:cNvPr id="4" name="フローチャート: 処理 3">
          <a:extLst>
            <a:ext uri="{FF2B5EF4-FFF2-40B4-BE49-F238E27FC236}">
              <a16:creationId xmlns:a16="http://schemas.microsoft.com/office/drawing/2014/main" id="{D05F98AD-7CAD-4AC4-BD9F-63A89ABCB3D0}"/>
            </a:ext>
          </a:extLst>
        </xdr:cNvPr>
        <xdr:cNvSpPr/>
      </xdr:nvSpPr>
      <xdr:spPr>
        <a:xfrm>
          <a:off x="2979420" y="891540"/>
          <a:ext cx="1181100" cy="1150620"/>
        </a:xfrm>
        <a:prstGeom prst="flowChartProcess">
          <a:avLst/>
        </a:prstGeom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lIns="0" tIns="0" rIns="0" bIns="0" rtlCol="0" anchor="ctr" anchorCtr="0"/>
        <a:lstStyle/>
        <a:p>
          <a:pPr algn="l"/>
          <a:r>
            <a:rPr kumimoji="1" lang="ja-JP" altLang="en-US" sz="900" b="1">
              <a:solidFill>
                <a:srgbClr val="FF0000"/>
              </a:solidFill>
            </a:rPr>
            <a:t>←ここから明細入力→</a:t>
          </a:r>
        </a:p>
        <a:p>
          <a:pPr algn="l"/>
          <a:r>
            <a:rPr kumimoji="1" lang="ja-JP" altLang="en-US" sz="900"/>
            <a:t>最大</a:t>
          </a:r>
          <a:r>
            <a:rPr kumimoji="1" lang="en-US" altLang="ja-JP" sz="900"/>
            <a:t>5</a:t>
          </a:r>
          <a:r>
            <a:rPr kumimoji="1" lang="ja-JP" altLang="en-US" sz="900"/>
            <a:t>明細ですが、</a:t>
          </a:r>
          <a:r>
            <a:rPr kumimoji="1" lang="en-US" altLang="ja-JP" sz="900"/>
            <a:t>1</a:t>
          </a:r>
          <a:r>
            <a:rPr kumimoji="1" lang="ja-JP" altLang="en-US" sz="900"/>
            <a:t>明細を行コピーして「コピーしたセルの挿入」をすれば行を増やすことができます。</a:t>
          </a:r>
        </a:p>
      </xdr:txBody>
    </xdr:sp>
    <xdr:clientData/>
  </xdr:twoCellAnchor>
  <xdr:twoCellAnchor>
    <xdr:from>
      <xdr:col>0</xdr:col>
      <xdr:colOff>7620</xdr:colOff>
      <xdr:row>2</xdr:row>
      <xdr:rowOff>205740</xdr:rowOff>
    </xdr:from>
    <xdr:to>
      <xdr:col>0</xdr:col>
      <xdr:colOff>411480</xdr:colOff>
      <xdr:row>8</xdr:row>
      <xdr:rowOff>160020</xdr:rowOff>
    </xdr:to>
    <xdr:sp macro="" textlink="">
      <xdr:nvSpPr>
        <xdr:cNvPr id="5" name="フローチャート: 処理 4">
          <a:extLst>
            <a:ext uri="{FF2B5EF4-FFF2-40B4-BE49-F238E27FC236}">
              <a16:creationId xmlns:a16="http://schemas.microsoft.com/office/drawing/2014/main" id="{FEB03BC6-1188-4584-8544-FAB978B07CB0}"/>
            </a:ext>
          </a:extLst>
        </xdr:cNvPr>
        <xdr:cNvSpPr/>
      </xdr:nvSpPr>
      <xdr:spPr>
        <a:xfrm>
          <a:off x="7620" y="853440"/>
          <a:ext cx="403860" cy="1371600"/>
        </a:xfrm>
        <a:prstGeom prst="flowChartProcess">
          <a:avLst/>
        </a:prstGeom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vert="wordArtVert" lIns="0" tIns="0" rIns="0" bIns="0" rtlCol="0" anchor="ctr" anchorCtr="0"/>
        <a:lstStyle/>
        <a:p>
          <a:pPr algn="l"/>
          <a:r>
            <a:rPr kumimoji="1" lang="ja-JP" altLang="en-US" sz="900">
              <a:solidFill>
                <a:srgbClr val="FF0000"/>
              </a:solidFill>
            </a:rPr>
            <a:t>締め年月が同じ明細を入力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121920</xdr:rowOff>
    </xdr:from>
    <xdr:to>
      <xdr:col>2</xdr:col>
      <xdr:colOff>144780</xdr:colOff>
      <xdr:row>4</xdr:row>
      <xdr:rowOff>213360</xdr:rowOff>
    </xdr:to>
    <xdr:sp macro="" textlink="">
      <xdr:nvSpPr>
        <xdr:cNvPr id="3" name="吹き出し: 四角形 2">
          <a:extLst>
            <a:ext uri="{FF2B5EF4-FFF2-40B4-BE49-F238E27FC236}">
              <a16:creationId xmlns:a16="http://schemas.microsoft.com/office/drawing/2014/main" id="{6B3B659F-A264-4E0E-BC5A-F0D68C5D2C87}"/>
            </a:ext>
          </a:extLst>
        </xdr:cNvPr>
        <xdr:cNvSpPr/>
      </xdr:nvSpPr>
      <xdr:spPr>
        <a:xfrm>
          <a:off x="0" y="830580"/>
          <a:ext cx="1181100" cy="327660"/>
        </a:xfrm>
        <a:prstGeom prst="wedgeRectCallout">
          <a:avLst>
            <a:gd name="adj1" fmla="val 5331"/>
            <a:gd name="adj2" fmla="val -79170"/>
          </a:avLst>
        </a:prstGeom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名前：</a:t>
          </a:r>
          <a:r>
            <a:rPr kumimoji="1" lang="en-US" altLang="ja-JP" sz="1100"/>
            <a:t>payment</a:t>
          </a:r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114300</xdr:colOff>
      <xdr:row>24</xdr:row>
      <xdr:rowOff>7620</xdr:rowOff>
    </xdr:from>
    <xdr:to>
      <xdr:col>37</xdr:col>
      <xdr:colOff>2651760</xdr:colOff>
      <xdr:row>42</xdr:row>
      <xdr:rowOff>0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BF0081C4-501C-4E46-831F-792B9969519F}"/>
            </a:ext>
          </a:extLst>
        </xdr:cNvPr>
        <xdr:cNvGrpSpPr/>
      </xdr:nvGrpSpPr>
      <xdr:grpSpPr>
        <a:xfrm>
          <a:off x="10534650" y="5189220"/>
          <a:ext cx="2537460" cy="3764280"/>
          <a:chOff x="10469880" y="4457700"/>
          <a:chExt cx="2537460" cy="3520440"/>
        </a:xfrm>
      </xdr:grpSpPr>
      <xdr:grpSp>
        <xdr:nvGrpSpPr>
          <xdr:cNvPr id="3" name="グループ化 2">
            <a:extLst>
              <a:ext uri="{FF2B5EF4-FFF2-40B4-BE49-F238E27FC236}">
                <a16:creationId xmlns:a16="http://schemas.microsoft.com/office/drawing/2014/main" id="{179647DE-340F-4B1B-AD52-53BEF902C61F}"/>
              </a:ext>
            </a:extLst>
          </xdr:cNvPr>
          <xdr:cNvGrpSpPr/>
        </xdr:nvGrpSpPr>
        <xdr:grpSpPr>
          <a:xfrm>
            <a:off x="10469880" y="4457700"/>
            <a:ext cx="2497575" cy="3520440"/>
            <a:chOff x="10363200" y="1943100"/>
            <a:chExt cx="2497575" cy="3337560"/>
          </a:xfrm>
        </xdr:grpSpPr>
        <xdr:pic>
          <xdr:nvPicPr>
            <xdr:cNvPr id="5" name="図 4">
              <a:extLst>
                <a:ext uri="{FF2B5EF4-FFF2-40B4-BE49-F238E27FC236}">
                  <a16:creationId xmlns:a16="http://schemas.microsoft.com/office/drawing/2014/main" id="{B5150A11-5282-4156-9FD1-D2DF313A8D65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0363200" y="1943100"/>
              <a:ext cx="1523182" cy="3337560"/>
            </a:xfrm>
            <a:prstGeom prst="rect">
              <a:avLst/>
            </a:prstGeom>
          </xdr:spPr>
        </xdr:pic>
        <xdr:pic>
          <xdr:nvPicPr>
            <xdr:cNvPr id="6" name="図 5">
              <a:extLst>
                <a:ext uri="{FF2B5EF4-FFF2-40B4-BE49-F238E27FC236}">
                  <a16:creationId xmlns:a16="http://schemas.microsoft.com/office/drawing/2014/main" id="{A7110FF5-4BF8-4589-9909-EE9CCAA8261D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1879580" y="3200400"/>
              <a:ext cx="981195" cy="312420"/>
            </a:xfrm>
            <a:prstGeom prst="rect">
              <a:avLst/>
            </a:prstGeom>
          </xdr:spPr>
        </xdr:pic>
      </xdr:grpSp>
      <xdr:sp macro="" textlink="">
        <xdr:nvSpPr>
          <xdr:cNvPr id="4" name="正方形/長方形 3">
            <a:extLst>
              <a:ext uri="{FF2B5EF4-FFF2-40B4-BE49-F238E27FC236}">
                <a16:creationId xmlns:a16="http://schemas.microsoft.com/office/drawing/2014/main" id="{23A73D46-1657-4F1B-BA00-793972A4C269}"/>
              </a:ext>
            </a:extLst>
          </xdr:cNvPr>
          <xdr:cNvSpPr/>
        </xdr:nvSpPr>
        <xdr:spPr>
          <a:xfrm>
            <a:off x="10469880" y="5798820"/>
            <a:ext cx="2537460" cy="335625"/>
          </a:xfrm>
          <a:prstGeom prst="rect">
            <a:avLst/>
          </a:prstGeom>
          <a:noFill/>
          <a:ln w="9525" cap="flat" cmpd="sng" algn="ctr">
            <a:solidFill>
              <a:schemeClr val="accent2"/>
            </a:solidFill>
            <a:prstDash val="solid"/>
            <a:round/>
            <a:headEnd type="none" w="med" len="med"/>
            <a:tailEnd type="none" w="med" len="med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accent2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37</xdr:col>
      <xdr:colOff>114300</xdr:colOff>
      <xdr:row>35</xdr:row>
      <xdr:rowOff>68580</xdr:rowOff>
    </xdr:from>
    <xdr:to>
      <xdr:col>37</xdr:col>
      <xdr:colOff>1615440</xdr:colOff>
      <xdr:row>36</xdr:row>
      <xdr:rowOff>83820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E509CC98-B23E-4896-BBC5-0FA95C3413FA}"/>
            </a:ext>
          </a:extLst>
        </xdr:cNvPr>
        <xdr:cNvSpPr/>
      </xdr:nvSpPr>
      <xdr:spPr>
        <a:xfrm>
          <a:off x="10401300" y="7383780"/>
          <a:ext cx="1501140" cy="220980"/>
        </a:xfrm>
        <a:prstGeom prst="rect">
          <a:avLst/>
        </a:prstGeom>
        <a:noFill/>
        <a:ln w="9525" cap="flat" cmpd="sng" algn="ctr">
          <a:solidFill>
            <a:schemeClr val="accent2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accent2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205740</xdr:colOff>
      <xdr:row>1</xdr:row>
      <xdr:rowOff>0</xdr:rowOff>
    </xdr:from>
    <xdr:to>
      <xdr:col>1</xdr:col>
      <xdr:colOff>982980</xdr:colOff>
      <xdr:row>2</xdr:row>
      <xdr:rowOff>60960</xdr:rowOff>
    </xdr:to>
    <xdr:sp macro="" textlink="">
      <xdr:nvSpPr>
        <xdr:cNvPr id="8" name="吹き出し: 四角形 7">
          <a:extLst>
            <a:ext uri="{FF2B5EF4-FFF2-40B4-BE49-F238E27FC236}">
              <a16:creationId xmlns:a16="http://schemas.microsoft.com/office/drawing/2014/main" id="{D39D7F3A-B2BB-4AFD-BF2E-8AF38D0EB0EF}"/>
            </a:ext>
          </a:extLst>
        </xdr:cNvPr>
        <xdr:cNvSpPr/>
      </xdr:nvSpPr>
      <xdr:spPr>
        <a:xfrm>
          <a:off x="205740" y="236220"/>
          <a:ext cx="1059180" cy="297180"/>
        </a:xfrm>
        <a:prstGeom prst="wedgeRectCallout">
          <a:avLst>
            <a:gd name="adj1" fmla="val 20430"/>
            <a:gd name="adj2" fmla="val 110335"/>
          </a:avLst>
        </a:prstGeom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名前：</a:t>
          </a:r>
          <a:r>
            <a:rPr kumimoji="1" lang="en-US" altLang="ja-JP" sz="1100"/>
            <a:t>holiday</a:t>
          </a:r>
          <a:endParaRPr kumimoji="1" lang="ja-JP" altLang="en-US" sz="1100"/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38F8DFA-71EB-4F61-965E-F5C0CF21E38D}" name="T休日" displayName="T休日" ref="A3:D567" totalsRowShown="0" headerRowDxfId="36" dataDxfId="35" tableBorderDxfId="34">
  <tableColumns count="4">
    <tableColumn id="3" xr3:uid="{B21C342B-F7C2-4960-87A5-AB0BE9A38926}" name="No" dataDxfId="33"/>
    <tableColumn id="2" xr3:uid="{8AAE74A8-E9F1-4BB8-AAD2-65A3A770667F}" name="日付" dataDxfId="32"/>
    <tableColumn id="4" xr3:uid="{740D4523-B8FB-4999-8175-E610AE007E61}" name="曜日" dataDxfId="30"/>
    <tableColumn id="1" xr3:uid="{DB41F3AC-02D7-4668-9033-34D13ED3AE7A}" name="休日名" dataDxfId="31"/>
  </tableColumns>
  <tableStyleInfo name="TableStyleMedium2 my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koyomi.vis.ne.jp/sub/syukujitsu_table.htm" TargetMode="Externa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16F90C-B134-483F-9D7F-A57A5F66C3CC}">
  <dimension ref="A2:I614"/>
  <sheetViews>
    <sheetView showGridLines="0" tabSelected="1" workbookViewId="0">
      <pane ySplit="9" topLeftCell="A10" activePane="bottomLeft" state="frozen"/>
      <selection pane="bottomLeft" activeCell="C2" sqref="C2"/>
    </sheetView>
  </sheetViews>
  <sheetFormatPr defaultColWidth="8.75" defaultRowHeight="18.75" x14ac:dyDescent="0.4"/>
  <cols>
    <col min="1" max="1" width="8" style="56" bestFit="1" customWidth="1"/>
    <col min="2" max="3" width="6.75" style="56" customWidth="1"/>
    <col min="4" max="4" width="4.375" style="56" bestFit="1" customWidth="1"/>
    <col min="5" max="5" width="12.375" style="56" customWidth="1"/>
    <col min="6" max="6" width="16.75" style="56" bestFit="1" customWidth="1"/>
    <col min="7" max="7" width="19.75" style="56" bestFit="1" customWidth="1"/>
    <col min="8" max="9" width="18.25" style="56" bestFit="1" customWidth="1"/>
    <col min="10" max="16384" width="8.75" style="56"/>
  </cols>
  <sheetData>
    <row r="2" spans="1:9" ht="33.75" thickBot="1" x14ac:dyDescent="0.45">
      <c r="C2" s="57">
        <v>15</v>
      </c>
      <c r="D2" s="58">
        <f>IF(C2="","",VLOOKUP(C2,payment,2))</f>
        <v>10</v>
      </c>
      <c r="E2" s="125" t="str">
        <f>C2&amp;"日締めの翌月"&amp;D2&amp;"日支払"</f>
        <v>15日締めの翌月10日支払</v>
      </c>
      <c r="F2" s="59"/>
      <c r="G2" s="60">
        <v>0.15</v>
      </c>
      <c r="H2" s="61" t="s">
        <v>72</v>
      </c>
    </row>
    <row r="3" spans="1:9" ht="20.25" thickTop="1" thickBot="1" x14ac:dyDescent="0.45">
      <c r="A3" s="131" t="s">
        <v>16</v>
      </c>
      <c r="B3" s="56" t="s">
        <v>88</v>
      </c>
      <c r="C3" s="56" t="s">
        <v>89</v>
      </c>
      <c r="E3" s="62" t="s">
        <v>19</v>
      </c>
      <c r="G3" s="63" t="s">
        <v>20</v>
      </c>
      <c r="H3" s="64" t="s">
        <v>21</v>
      </c>
    </row>
    <row r="4" spans="1:9" ht="20.25" thickTop="1" thickBot="1" x14ac:dyDescent="0.45">
      <c r="A4" s="130">
        <f>ROW()-ROW($A$3)</f>
        <v>1</v>
      </c>
      <c r="B4" s="58">
        <f>IF(E4="","",IF((DAY(E4)-D4)&gt;0,YEAR(DATE(YEAR(E4),MONTH(E4)+1,DAY(E4))),YEAR(E4)))</f>
        <v>2019</v>
      </c>
      <c r="C4" s="58">
        <f>IF(E4="","",IF((DAY(E4)-D4)&gt;0,MONTH(DATE(YEAR(E4),MONTH(E4)+1,DAY(E4))),MONTH(E4)))</f>
        <v>11</v>
      </c>
      <c r="D4" s="65">
        <f>IF(E4="","",IF($C$2="末",DAY(EOMONTH(E4,0)),$C$2))</f>
        <v>15</v>
      </c>
      <c r="E4" s="126">
        <v>43754</v>
      </c>
      <c r="F4" s="66"/>
      <c r="G4" s="127">
        <v>10000</v>
      </c>
      <c r="H4" s="67">
        <f>IF(H15="","",H15+H21+H27+H33+H39+H45+H51+H57+H63+H69+H75+H81+H87+H93+H99+H105+H111+H117+H123+H129+H135+H141+H147+H153+H159+H165+H171+H177+H183+H189+H195+H201+H207+H213+H219+H225+H231+H237+H243+H249+H255+H261+H267+H273+H279+H285+H291+H297+H303+H309+H315+H321+H327+H333+H339+H345+H351+H357+H363+H369+H375+H381+H387+H393+H399+H405+H411+H417+H423+H429+H435+H441+H447+H453+H459+H465+H471+H477+H483+H489+H495+H501+H507+H513+H519+H525+H531+H537+H543+H549+H555+H561+H567+H573+H579+H585+H591+H597+H603+H609)</f>
        <v>126</v>
      </c>
    </row>
    <row r="5" spans="1:9" ht="19.5" thickTop="1" x14ac:dyDescent="0.4">
      <c r="A5" s="130">
        <f>ROW()-ROW($A$3)</f>
        <v>2</v>
      </c>
      <c r="B5" s="58">
        <f>IF(E5="","",IF((DAY(E5)-D5)&gt;0,YEAR(DATE(YEAR(E5),MONTH(E5)+1,DAY(E5))),YEAR(E5)))</f>
        <v>2019</v>
      </c>
      <c r="C5" s="58">
        <f>IF(E5="","",IF((DAY(E5)-D5)&gt;0,MONTH(DATE(YEAR(E5),MONTH(E5)+1,DAY(E5))),MONTH(E5)))</f>
        <v>11</v>
      </c>
      <c r="D5" s="65">
        <f>IF(E5="","",IF($C$2="末",DAY(EOMONTH(E5,0)),$C$2))</f>
        <v>15</v>
      </c>
      <c r="E5" s="68">
        <v>43784</v>
      </c>
      <c r="F5" s="69"/>
      <c r="G5" s="70">
        <v>15000</v>
      </c>
    </row>
    <row r="6" spans="1:9" x14ac:dyDescent="0.4">
      <c r="A6" s="130">
        <f>ROW()-ROW($A$3)</f>
        <v>3</v>
      </c>
      <c r="B6" s="58" t="str">
        <f>IF(E6="","",IF((DAY(E6)-D6)&gt;0,YEAR(DATE(YEAR(E6),MONTH(E6)+1,DAY(E6))),YEAR(E6)))</f>
        <v/>
      </c>
      <c r="C6" s="58" t="str">
        <f>IF(E6="","",IF((DAY(E6)-D6)&gt;0,MONTH(DATE(YEAR(E6),MONTH(E6)+1,DAY(E6))),MONTH(E6)))</f>
        <v/>
      </c>
      <c r="D6" s="65" t="str">
        <f>IF(E6="","",IF($C$2="末",DAY(EOMONTH(E6,0)),$C$2))</f>
        <v/>
      </c>
      <c r="E6" s="68"/>
      <c r="F6" s="69"/>
      <c r="G6" s="70"/>
    </row>
    <row r="7" spans="1:9" x14ac:dyDescent="0.4">
      <c r="A7" s="130">
        <f>ROW()-ROW($A$3)</f>
        <v>4</v>
      </c>
      <c r="B7" s="58" t="str">
        <f>IF(E7="","",IF((DAY(E7)-D7)&gt;0,YEAR(DATE(YEAR(E7),MONTH(E7)+1,DAY(E7))),YEAR(E7)))</f>
        <v/>
      </c>
      <c r="C7" s="58" t="str">
        <f>IF(E7="","",IF((DAY(E7)-D7)&gt;0,MONTH(DATE(YEAR(E7),MONTH(E7)+1,DAY(E7))),MONTH(E7)))</f>
        <v/>
      </c>
      <c r="D7" s="65" t="str">
        <f>IF(E7="","",IF($C$2="末",DAY(EOMONTH(E7,0)),$C$2))</f>
        <v/>
      </c>
      <c r="E7" s="68"/>
      <c r="F7" s="69"/>
      <c r="G7" s="70"/>
    </row>
    <row r="8" spans="1:9" ht="19.5" thickBot="1" x14ac:dyDescent="0.45">
      <c r="A8" s="130">
        <f>ROW()-ROW($A$3)</f>
        <v>5</v>
      </c>
      <c r="B8" s="58" t="str">
        <f>IF(E8="","",IF((DAY(E8)-D8)&gt;0,YEAR(DATE(YEAR(E8),MONTH(E8)+1,DAY(E8))),YEAR(E8)))</f>
        <v/>
      </c>
      <c r="C8" s="58" t="str">
        <f>IF(E8="","",IF((DAY(E8)-D8)&gt;0,MONTH(DATE(YEAR(E8),MONTH(E8)+1,DAY(E8))),MONTH(E8)))</f>
        <v/>
      </c>
      <c r="D8" s="65" t="str">
        <f>IF(E8="","",IF($C$2="末",DAY(EOMONTH(E8,0)),$C$2))</f>
        <v/>
      </c>
      <c r="E8" s="71"/>
      <c r="F8" s="69"/>
      <c r="G8" s="72"/>
    </row>
    <row r="9" spans="1:9" ht="20.25" thickTop="1" thickBot="1" x14ac:dyDescent="0.45">
      <c r="B9" s="129">
        <f>IF(COUNT(B4:B8)=0,"",IF(COUNTIF(B4:B8,B4)=COUNT(B4:B8),B4,"誤"))</f>
        <v>2019</v>
      </c>
      <c r="C9" s="129">
        <f>IF(COUNT(C4:C8)=0,"",IF(COUNTIF(C4:C8,C4)=COUNT(C4:C8),C4,"誤"))</f>
        <v>11</v>
      </c>
      <c r="E9" s="73">
        <f>IF(OR(B9="",C9=""),"",IF($C$2="末",EOMONTH(DATE(B9,C9,1),0),DATE(B9,C9,$C$2)))</f>
        <v>43784</v>
      </c>
      <c r="F9" s="74" t="str">
        <f>C9&amp;"月締め日"</f>
        <v>11月締め日</v>
      </c>
      <c r="G9" s="75">
        <f>SUM(G4:G5)</f>
        <v>25000</v>
      </c>
      <c r="H9" s="64" t="s">
        <v>18</v>
      </c>
      <c r="I9" s="76" t="s">
        <v>25</v>
      </c>
    </row>
    <row r="10" spans="1:9" ht="20.25" thickTop="1" thickBot="1" x14ac:dyDescent="0.45">
      <c r="E10" s="77"/>
      <c r="F10" s="45"/>
      <c r="G10" s="42"/>
    </row>
    <row r="11" spans="1:9" ht="20.25" thickTop="1" thickBot="1" x14ac:dyDescent="0.45">
      <c r="A11" s="78">
        <v>1</v>
      </c>
      <c r="B11" s="79"/>
      <c r="C11" s="80"/>
      <c r="D11" s="80"/>
      <c r="E11" s="81"/>
      <c r="F11" s="46" t="s">
        <v>23</v>
      </c>
      <c r="G11" s="43"/>
      <c r="H11" s="82">
        <v>15000</v>
      </c>
      <c r="I11" s="83" t="s">
        <v>85</v>
      </c>
    </row>
    <row r="12" spans="1:9" ht="20.25" thickTop="1" thickBot="1" x14ac:dyDescent="0.45">
      <c r="B12" s="84"/>
      <c r="C12" s="44"/>
      <c r="D12" s="44"/>
      <c r="E12" s="73">
        <f>IF(E9="","",DATE(YEAR(E9),MONTH(E9)+1,$D$2))</f>
        <v>43809</v>
      </c>
      <c r="F12" s="85" t="s">
        <v>84</v>
      </c>
      <c r="G12" s="86"/>
      <c r="H12" s="86"/>
      <c r="I12" s="141"/>
    </row>
    <row r="13" spans="1:9" ht="20.25" thickTop="1" thickBot="1" x14ac:dyDescent="0.45">
      <c r="B13" s="87">
        <f>IF(E13="","",YEAR(E13))</f>
        <v>2019</v>
      </c>
      <c r="C13" s="88">
        <f>IF(E13="","",MONTH(E13))</f>
        <v>12</v>
      </c>
      <c r="D13" s="49"/>
      <c r="E13" s="89">
        <f>IF(E12="","",IF(WORKDAY(WORKDAY(E12,-1,holiday),1,holiday)=E12,E12,WORKDAY(E12,1,holiday)))</f>
        <v>43809</v>
      </c>
      <c r="F13" s="90" t="s">
        <v>86</v>
      </c>
      <c r="G13" s="74">
        <f>IF(G9&lt;=H11,0,G9-H11)</f>
        <v>10000</v>
      </c>
      <c r="H13" s="91">
        <f>IF(G9=0,0,IF(G13&gt;0,H11,G9))</f>
        <v>15000</v>
      </c>
      <c r="I13" s="92" t="s">
        <v>87</v>
      </c>
    </row>
    <row r="14" spans="1:9" ht="20.25" thickTop="1" thickBot="1" x14ac:dyDescent="0.45">
      <c r="B14" s="93"/>
      <c r="C14" s="49"/>
      <c r="D14" s="49"/>
      <c r="E14" s="94"/>
      <c r="F14" s="54" t="str">
        <f>IF(E12="","",TEXT(E12+1,"m/d")&amp;"～"&amp;TEXT(E15,"m/d"))</f>
        <v>12/11～12/15</v>
      </c>
      <c r="G14" s="128" t="str">
        <f>IF(OR(H14="",H14=0),"",TEXT(E19,"m/d")&amp;"日引落リボ払い手数料")</f>
        <v>1/10日引落リボ払い手数料</v>
      </c>
      <c r="H14" s="88">
        <f>IF(E15="","",G13*$G$2*(E15-E12)/D15)</f>
        <v>20.547945205479451</v>
      </c>
      <c r="I14" s="95"/>
    </row>
    <row r="15" spans="1:9" ht="20.25" thickTop="1" thickBot="1" x14ac:dyDescent="0.45">
      <c r="B15" s="93"/>
      <c r="C15" s="49"/>
      <c r="D15" s="88">
        <f>IF(B13="","",IF(OR(MOD(B13,400)=0,AND(MOD(B13,4)=0,MOD(B13,100)&lt;&gt;0)),366, 365))</f>
        <v>365</v>
      </c>
      <c r="E15" s="73">
        <f>IF(B13="","",IF($C$2="末",EOMONTH(DATE(B13,C13,1),0),DATE(B13,C13,$C$2)))</f>
        <v>43814</v>
      </c>
      <c r="F15" s="74" t="str">
        <f>C13&amp;"月締め日"</f>
        <v>12月締め日</v>
      </c>
      <c r="G15" s="55" t="str">
        <f>IF(E19="","",TEXT(E19,"m/d")&amp;"日引落")</f>
        <v>1/10日引落</v>
      </c>
      <c r="H15" s="96">
        <f>IF(E12="","",ROUNDDOWN(H14,0))</f>
        <v>20</v>
      </c>
      <c r="I15" s="97" t="s">
        <v>82</v>
      </c>
    </row>
    <row r="16" spans="1:9" ht="20.25" thickTop="1" thickBot="1" x14ac:dyDescent="0.45">
      <c r="B16" s="98"/>
      <c r="C16" s="99"/>
      <c r="D16" s="100">
        <f>IF(B13="","",IF(OR(MOD(B19,400)=0,AND(MOD(B19,4)=0,MOD(B19,100)&lt;&gt;0)),366, 365))</f>
        <v>366</v>
      </c>
      <c r="E16" s="101"/>
      <c r="F16" s="51" t="str">
        <f>IF(E15="","",TEXT(E15+1,"m/d")&amp;"～"&amp;TEXT(E18,"m/d"))</f>
        <v>12/16～1/10</v>
      </c>
      <c r="G16" s="52" t="str">
        <f>IF(OR(H16="",H16=0),"",TEXT(E25,"m/d")&amp;"日引落リボ払い手数料①")</f>
        <v>2/10日引落リボ払い手数料①</v>
      </c>
      <c r="H16" s="102">
        <f>IF(E15="","",IF($C$2="末",G13*$G$2*$D$2/D16,G13*$G$2*((EOMONTH(E15,0)-E15)/D15+$D$2/D16)))</f>
        <v>106.7370312149113</v>
      </c>
      <c r="I16" s="103"/>
    </row>
    <row r="17" spans="1:9" ht="20.25" thickTop="1" thickBot="1" x14ac:dyDescent="0.45">
      <c r="A17" s="78">
        <v>2</v>
      </c>
      <c r="B17" s="104"/>
      <c r="C17" s="105"/>
      <c r="D17" s="105"/>
      <c r="E17" s="106"/>
      <c r="F17" s="47" t="s">
        <v>23</v>
      </c>
      <c r="G17" s="107"/>
      <c r="H17" s="82">
        <v>15000</v>
      </c>
      <c r="I17" s="83" t="s">
        <v>85</v>
      </c>
    </row>
    <row r="18" spans="1:9" ht="20.25" thickTop="1" thickBot="1" x14ac:dyDescent="0.45">
      <c r="B18" s="109"/>
      <c r="C18" s="44"/>
      <c r="D18" s="44"/>
      <c r="E18" s="73">
        <f>IF(E15="","",DATE(YEAR(E15),MONTH(E15)+1,$D$2))</f>
        <v>43840</v>
      </c>
      <c r="F18" s="85" t="s">
        <v>83</v>
      </c>
      <c r="G18" s="86"/>
      <c r="H18" s="86"/>
      <c r="I18" s="110"/>
    </row>
    <row r="19" spans="1:9" ht="20.25" thickTop="1" thickBot="1" x14ac:dyDescent="0.45">
      <c r="B19" s="102">
        <f>IF(E19="","",YEAR(E19))</f>
        <v>2020</v>
      </c>
      <c r="C19" s="88">
        <f>IF(E19="","",MONTH(E19))</f>
        <v>1</v>
      </c>
      <c r="D19" s="49"/>
      <c r="E19" s="111">
        <f>IF(E18="","",IF(WORKDAY(WORKDAY(E18,-1,holiday),1,holiday)=E18,E18,WORKDAY(E18,1,holiday)))</f>
        <v>43840</v>
      </c>
      <c r="F19" s="44" t="s">
        <v>86</v>
      </c>
      <c r="G19" s="74">
        <f>IF(G13&lt;=H17,0,G13-H17)</f>
        <v>0</v>
      </c>
      <c r="H19" s="112">
        <f>IF(AND(G13=0,OR(H15=0,H15="")),0,IF(G19&gt;0,H17+H15,G13+H15))</f>
        <v>10020</v>
      </c>
      <c r="I19" s="92" t="s">
        <v>87</v>
      </c>
    </row>
    <row r="20" spans="1:9" ht="20.25" thickTop="1" thickBot="1" x14ac:dyDescent="0.45">
      <c r="B20" s="113"/>
      <c r="C20" s="49"/>
      <c r="D20" s="49"/>
      <c r="E20" s="44"/>
      <c r="F20" s="50" t="str">
        <f>IF(E18="","",TEXT(E18+1,"m/d")&amp;"～"&amp;TEXT(E21,"m/d"))</f>
        <v>1/11～1/15</v>
      </c>
      <c r="G20" s="53" t="str">
        <f>IF(OR(H20="",H20=0),"",TEXT(E25,"m/d")&amp;"日引落リボ払い手数料②")</f>
        <v/>
      </c>
      <c r="H20" s="88">
        <f>IF(E18="","",G19*$G$2*(E21-E18)/D21)</f>
        <v>0</v>
      </c>
      <c r="I20" s="114"/>
    </row>
    <row r="21" spans="1:9" ht="20.25" thickTop="1" thickBot="1" x14ac:dyDescent="0.45">
      <c r="B21" s="113"/>
      <c r="C21" s="49"/>
      <c r="D21" s="88">
        <f>IF(B19="","",IF(OR(MOD(B19,400)=0,AND(MOD(B19,4)=0,MOD(B19,100)&lt;&gt;0)),366, 365))</f>
        <v>366</v>
      </c>
      <c r="E21" s="73">
        <f>IF(B19="","",IF($C$2="末",EOMONTH(DATE(B19,C19,1),0),DATE(B19,C19,$C$2)))</f>
        <v>43845</v>
      </c>
      <c r="F21" s="74" t="str">
        <f>C19&amp;"月締め日"</f>
        <v>1月締め日</v>
      </c>
      <c r="G21" s="50" t="str">
        <f>IF(E25="","",TEXT(E25,"m/d")&amp;"日引落")</f>
        <v>2/10日引落</v>
      </c>
      <c r="H21" s="74">
        <f>IF(E18="","",ROUNDDOWN(H20+H16,0))</f>
        <v>106</v>
      </c>
      <c r="I21" s="97" t="s">
        <v>82</v>
      </c>
    </row>
    <row r="22" spans="1:9" ht="20.25" thickTop="1" thickBot="1" x14ac:dyDescent="0.45">
      <c r="B22" s="115"/>
      <c r="C22" s="99"/>
      <c r="D22" s="100">
        <f>IF(B19="","",IF(OR(MOD(B25,400)=0,AND(MOD(B25,4)=0,MOD(B25,100)&lt;&gt;0)),366, 365))</f>
        <v>366</v>
      </c>
      <c r="E22" s="101"/>
      <c r="F22" s="51" t="str">
        <f>IF(E21="","",TEXT(E21+1,"m/d")&amp;"～"&amp;TEXT(E24,"m/d"))</f>
        <v>1/16～2/10</v>
      </c>
      <c r="G22" s="52" t="str">
        <f>IF(OR(H22="",H22=0),"",TEXT(E31,"m/d")&amp;"日引落リボ払い手数料①")</f>
        <v/>
      </c>
      <c r="H22" s="116">
        <f>IF(E21="","",IF($C$2="末",G19*$G$2*$D$2/D22,G19*$G$2*((EOMONTH(E21,0)-E21)/D21+$D$2/D22)))</f>
        <v>0</v>
      </c>
      <c r="I22" s="117"/>
    </row>
    <row r="23" spans="1:9" ht="20.25" thickTop="1" thickBot="1" x14ac:dyDescent="0.45">
      <c r="A23" s="78">
        <v>3</v>
      </c>
      <c r="B23" s="104"/>
      <c r="C23" s="105"/>
      <c r="D23" s="105"/>
      <c r="E23" s="106"/>
      <c r="F23" s="48" t="s">
        <v>23</v>
      </c>
      <c r="G23" s="118"/>
      <c r="H23" s="82">
        <v>5000</v>
      </c>
      <c r="I23" s="83" t="s">
        <v>85</v>
      </c>
    </row>
    <row r="24" spans="1:9" ht="20.25" thickTop="1" thickBot="1" x14ac:dyDescent="0.45">
      <c r="B24" s="109"/>
      <c r="C24" s="44"/>
      <c r="D24" s="44"/>
      <c r="E24" s="73">
        <f>IF(E21="","",DATE(YEAR(E21),MONTH(E21)+1,$D$2))</f>
        <v>43871</v>
      </c>
      <c r="F24" s="85" t="s">
        <v>83</v>
      </c>
      <c r="G24" s="86"/>
      <c r="H24" s="86"/>
      <c r="I24" s="110"/>
    </row>
    <row r="25" spans="1:9" ht="20.25" thickTop="1" thickBot="1" x14ac:dyDescent="0.45">
      <c r="B25" s="102">
        <f>IF(E25="","",YEAR(E25))</f>
        <v>2020</v>
      </c>
      <c r="C25" s="88">
        <f>IF(E25="","",MONTH(E25))</f>
        <v>2</v>
      </c>
      <c r="D25" s="49"/>
      <c r="E25" s="111">
        <f>IF(E24="","",IF(WORKDAY(WORKDAY(E24,-1,holiday),1,holiday)=E24,E24,WORKDAY(E24,1,holiday)))</f>
        <v>43871</v>
      </c>
      <c r="F25" s="44" t="s">
        <v>86</v>
      </c>
      <c r="G25" s="74">
        <f>IF(G19&lt;=H23,0,G19-H23)</f>
        <v>0</v>
      </c>
      <c r="H25" s="112">
        <f>IF(AND(G19=0,OR(H21=0,H21="")),0,IF(G25&gt;0,H23+H21,G19+H21))</f>
        <v>106</v>
      </c>
      <c r="I25" s="92" t="s">
        <v>87</v>
      </c>
    </row>
    <row r="26" spans="1:9" ht="20.25" thickTop="1" thickBot="1" x14ac:dyDescent="0.45">
      <c r="B26" s="113"/>
      <c r="C26" s="49"/>
      <c r="D26" s="49"/>
      <c r="E26" s="44"/>
      <c r="F26" s="50" t="str">
        <f>IF(E24="","",TEXT(E24+1,"m/d")&amp;"～"&amp;TEXT(E27,"m/d"))</f>
        <v>2/11～2/15</v>
      </c>
      <c r="G26" s="53" t="str">
        <f>IF(OR(H26="",H26=0),"",TEXT(E31,"m/d")&amp;"日引落リボ払い手数料②")</f>
        <v/>
      </c>
      <c r="H26" s="88">
        <f>IF(E24="","",G25*$G$2*(E27-E24)/D27)</f>
        <v>0</v>
      </c>
      <c r="I26" s="114"/>
    </row>
    <row r="27" spans="1:9" ht="20.25" thickTop="1" thickBot="1" x14ac:dyDescent="0.45">
      <c r="B27" s="113"/>
      <c r="C27" s="49"/>
      <c r="D27" s="88">
        <f>IF(B25="","",IF(OR(MOD(B25,400)=0,AND(MOD(B25,4)=0,MOD(B25,100)&lt;&gt;0)),366, 365))</f>
        <v>366</v>
      </c>
      <c r="E27" s="73">
        <f>IF(B25="","",IF($C$2="末",EOMONTH(DATE(B25,C25,1),0),DATE(B25,C25,$C$2)))</f>
        <v>43876</v>
      </c>
      <c r="F27" s="74" t="str">
        <f>C25&amp;"月締め日"</f>
        <v>2月締め日</v>
      </c>
      <c r="G27" s="50" t="str">
        <f>IF(E31="","",TEXT(E31,"m/d")&amp;"日引落")</f>
        <v>3/10日引落</v>
      </c>
      <c r="H27" s="74">
        <f>IF(E24="","",ROUNDDOWN(H26+H22,0))</f>
        <v>0</v>
      </c>
      <c r="I27" s="97" t="s">
        <v>82</v>
      </c>
    </row>
    <row r="28" spans="1:9" ht="20.25" thickTop="1" thickBot="1" x14ac:dyDescent="0.45">
      <c r="B28" s="115"/>
      <c r="C28" s="99"/>
      <c r="D28" s="100">
        <f>IF(B25="","",IF(OR(MOD(B31,400)=0,AND(MOD(B31,4)=0,MOD(B31,100)&lt;&gt;0)),366, 365))</f>
        <v>366</v>
      </c>
      <c r="E28" s="101"/>
      <c r="F28" s="51" t="str">
        <f>IF(E27="","",TEXT(E27+1,"m/d")&amp;"～"&amp;TEXT(E30,"m/d"))</f>
        <v>2/16～3/10</v>
      </c>
      <c r="G28" s="52" t="str">
        <f>IF(OR(H28="",H28=0),"",TEXT(E37,"m/d")&amp;"日引落リボ払い手数料①")</f>
        <v/>
      </c>
      <c r="H28" s="116">
        <f>IF(E27="","",IF($C$2="末",G25*$G$2*$D$2/D28,G25*$G$2*((EOMONTH(E27,0)-E27)/D27+$D$2/D28)))</f>
        <v>0</v>
      </c>
      <c r="I28" s="117"/>
    </row>
    <row r="29" spans="1:9" ht="20.25" thickTop="1" thickBot="1" x14ac:dyDescent="0.45">
      <c r="A29" s="78">
        <v>4</v>
      </c>
      <c r="B29" s="104"/>
      <c r="C29" s="105"/>
      <c r="D29" s="105"/>
      <c r="E29" s="106"/>
      <c r="F29" s="48" t="s">
        <v>23</v>
      </c>
      <c r="G29" s="118"/>
      <c r="H29" s="82">
        <v>5000</v>
      </c>
      <c r="I29" s="83" t="s">
        <v>85</v>
      </c>
    </row>
    <row r="30" spans="1:9" ht="20.25" thickTop="1" thickBot="1" x14ac:dyDescent="0.45">
      <c r="B30" s="109"/>
      <c r="C30" s="44"/>
      <c r="D30" s="44"/>
      <c r="E30" s="73">
        <f>IF(E27="","",DATE(YEAR(E27),MONTH(E27)+1,$D$2))</f>
        <v>43900</v>
      </c>
      <c r="F30" s="85" t="s">
        <v>83</v>
      </c>
      <c r="G30" s="86"/>
      <c r="H30" s="86"/>
      <c r="I30" s="110"/>
    </row>
    <row r="31" spans="1:9" ht="20.25" thickTop="1" thickBot="1" x14ac:dyDescent="0.45">
      <c r="B31" s="102">
        <f>IF(E31="","",YEAR(E31))</f>
        <v>2020</v>
      </c>
      <c r="C31" s="88">
        <f>IF(E31="","",MONTH(E31))</f>
        <v>3</v>
      </c>
      <c r="D31" s="49"/>
      <c r="E31" s="111">
        <f>IF(E30="","",IF(WORKDAY(WORKDAY(E30,-1,holiday),1,holiday)=E30,E30,WORKDAY(E30,1,holiday)))</f>
        <v>43900</v>
      </c>
      <c r="F31" s="44" t="s">
        <v>86</v>
      </c>
      <c r="G31" s="74">
        <f>IF(G25&lt;=H29,0,G25-H29)</f>
        <v>0</v>
      </c>
      <c r="H31" s="112">
        <f>IF(AND(G25=0,OR(H27=0,H27="")),0,IF(G31&gt;0,H29+H27,G25+H27))</f>
        <v>0</v>
      </c>
      <c r="I31" s="92" t="s">
        <v>87</v>
      </c>
    </row>
    <row r="32" spans="1:9" ht="20.25" thickTop="1" thickBot="1" x14ac:dyDescent="0.45">
      <c r="B32" s="113"/>
      <c r="C32" s="49"/>
      <c r="D32" s="49"/>
      <c r="E32" s="44"/>
      <c r="F32" s="50" t="str">
        <f>IF(E30="","",TEXT(E30+1,"m/d")&amp;"～"&amp;TEXT(E33,"m/d"))</f>
        <v>3/11～3/15</v>
      </c>
      <c r="G32" s="53" t="str">
        <f>IF(OR(H32="",H32=0),"",TEXT(E37,"m/d")&amp;"日引落リボ払い手数料②")</f>
        <v/>
      </c>
      <c r="H32" s="88">
        <f>IF(E30="","",G31*$G$2*(E33-E30)/D33)</f>
        <v>0</v>
      </c>
      <c r="I32" s="114"/>
    </row>
    <row r="33" spans="1:9" ht="20.25" thickTop="1" thickBot="1" x14ac:dyDescent="0.45">
      <c r="B33" s="113"/>
      <c r="C33" s="49"/>
      <c r="D33" s="88">
        <f>IF(B31="","",IF(OR(MOD(B31,400)=0,AND(MOD(B31,4)=0,MOD(B31,100)&lt;&gt;0)),366, 365))</f>
        <v>366</v>
      </c>
      <c r="E33" s="73">
        <f>IF(B31="","",IF($C$2="末",EOMONTH(DATE(B31,C31,1),0),DATE(B31,C31,$C$2)))</f>
        <v>43905</v>
      </c>
      <c r="F33" s="74" t="str">
        <f>C31&amp;"月締め日"</f>
        <v>3月締め日</v>
      </c>
      <c r="G33" s="50" t="str">
        <f>IF(E37="","",TEXT(E37,"m/d")&amp;"日引落")</f>
        <v>4/10日引落</v>
      </c>
      <c r="H33" s="74">
        <f>IF(E30="","",ROUNDDOWN(H32+H28,0))</f>
        <v>0</v>
      </c>
      <c r="I33" s="97" t="s">
        <v>82</v>
      </c>
    </row>
    <row r="34" spans="1:9" ht="20.25" thickTop="1" thickBot="1" x14ac:dyDescent="0.45">
      <c r="B34" s="115"/>
      <c r="C34" s="99"/>
      <c r="D34" s="100">
        <f>IF(B31="","",IF(OR(MOD(B37,400)=0,AND(MOD(B37,4)=0,MOD(B37,100)&lt;&gt;0)),366, 365))</f>
        <v>366</v>
      </c>
      <c r="E34" s="101"/>
      <c r="F34" s="51" t="str">
        <f>IF(E33="","",TEXT(E33+1,"m/d")&amp;"～"&amp;TEXT(E36,"m/d"))</f>
        <v>3/16～4/10</v>
      </c>
      <c r="G34" s="52" t="str">
        <f>IF(OR(H34="",H34=0),"",TEXT(E43,"m/d")&amp;"日引落リボ払い手数料①")</f>
        <v/>
      </c>
      <c r="H34" s="116">
        <f>IF(E33="","",IF($C$2="末",G31*$G$2*$D$2/D34,G31*$G$2*((EOMONTH(E33,0)-E33)/D33+$D$2/D34)))</f>
        <v>0</v>
      </c>
      <c r="I34" s="117"/>
    </row>
    <row r="35" spans="1:9" ht="20.25" thickTop="1" thickBot="1" x14ac:dyDescent="0.45">
      <c r="A35" s="78">
        <v>5</v>
      </c>
      <c r="B35" s="104"/>
      <c r="C35" s="105"/>
      <c r="D35" s="105"/>
      <c r="E35" s="106"/>
      <c r="F35" s="48" t="s">
        <v>23</v>
      </c>
      <c r="G35" s="118"/>
      <c r="H35" s="82">
        <v>5000</v>
      </c>
      <c r="I35" s="83" t="s">
        <v>85</v>
      </c>
    </row>
    <row r="36" spans="1:9" ht="20.25" thickTop="1" thickBot="1" x14ac:dyDescent="0.45">
      <c r="B36" s="109"/>
      <c r="C36" s="44"/>
      <c r="D36" s="44"/>
      <c r="E36" s="73">
        <f>IF(E33="","",DATE(YEAR(E33),MONTH(E33)+1,$D$2))</f>
        <v>43931</v>
      </c>
      <c r="F36" s="85" t="s">
        <v>83</v>
      </c>
      <c r="G36" s="86"/>
      <c r="H36" s="86"/>
      <c r="I36" s="110"/>
    </row>
    <row r="37" spans="1:9" ht="20.25" thickTop="1" thickBot="1" x14ac:dyDescent="0.45">
      <c r="B37" s="102">
        <f>IF(E37="","",YEAR(E37))</f>
        <v>2020</v>
      </c>
      <c r="C37" s="88">
        <f>IF(E37="","",MONTH(E37))</f>
        <v>4</v>
      </c>
      <c r="D37" s="49"/>
      <c r="E37" s="111">
        <f>IF(E36="","",IF(WORKDAY(WORKDAY(E36,-1,holiday),1,holiday)=E36,E36,WORKDAY(E36,1,holiday)))</f>
        <v>43931</v>
      </c>
      <c r="F37" s="44" t="s">
        <v>86</v>
      </c>
      <c r="G37" s="74">
        <f>IF(G31&lt;=H35,0,G31-H35)</f>
        <v>0</v>
      </c>
      <c r="H37" s="112">
        <f>IF(AND(G31=0,OR(H33=0,H33="")),0,IF(G37&gt;0,H35+H33,G31+H33))</f>
        <v>0</v>
      </c>
      <c r="I37" s="92" t="s">
        <v>87</v>
      </c>
    </row>
    <row r="38" spans="1:9" ht="20.25" thickTop="1" thickBot="1" x14ac:dyDescent="0.45">
      <c r="B38" s="113"/>
      <c r="C38" s="49"/>
      <c r="D38" s="49"/>
      <c r="E38" s="44"/>
      <c r="F38" s="50" t="str">
        <f>IF(E36="","",TEXT(E36+1,"m/d")&amp;"～"&amp;TEXT(E39,"m/d"))</f>
        <v>4/11～4/15</v>
      </c>
      <c r="G38" s="53" t="str">
        <f>IF(OR(H38="",H38=0),"",TEXT(E43,"m/d")&amp;"日引落リボ払い手数料②")</f>
        <v/>
      </c>
      <c r="H38" s="88">
        <f>IF(E36="","",G37*$G$2*(E39-E36)/D39)</f>
        <v>0</v>
      </c>
      <c r="I38" s="114"/>
    </row>
    <row r="39" spans="1:9" ht="20.25" thickTop="1" thickBot="1" x14ac:dyDescent="0.45">
      <c r="B39" s="113"/>
      <c r="C39" s="49"/>
      <c r="D39" s="88">
        <f>IF(B37="","",IF(OR(MOD(B37,400)=0,AND(MOD(B37,4)=0,MOD(B37,100)&lt;&gt;0)),366, 365))</f>
        <v>366</v>
      </c>
      <c r="E39" s="73">
        <f>IF(B37="","",IF($C$2="末",EOMONTH(DATE(B37,C37,1),0),DATE(B37,C37,$C$2)))</f>
        <v>43936</v>
      </c>
      <c r="F39" s="74" t="str">
        <f>C37&amp;"月締め日"</f>
        <v>4月締め日</v>
      </c>
      <c r="G39" s="50" t="str">
        <f>IF(E43="","",TEXT(E43,"m/d")&amp;"日引落")</f>
        <v>5/11日引落</v>
      </c>
      <c r="H39" s="74">
        <f>IF(E36="","",ROUNDDOWN(H38+H34,0))</f>
        <v>0</v>
      </c>
      <c r="I39" s="97" t="s">
        <v>82</v>
      </c>
    </row>
    <row r="40" spans="1:9" ht="20.25" thickTop="1" thickBot="1" x14ac:dyDescent="0.45">
      <c r="B40" s="115"/>
      <c r="C40" s="99"/>
      <c r="D40" s="100">
        <f>IF(B37="","",IF(OR(MOD(B43,400)=0,AND(MOD(B43,4)=0,MOD(B43,100)&lt;&gt;0)),366, 365))</f>
        <v>366</v>
      </c>
      <c r="E40" s="101"/>
      <c r="F40" s="51" t="str">
        <f>IF(E39="","",TEXT(E39+1,"m/d")&amp;"～"&amp;TEXT(E42,"m/d"))</f>
        <v>4/16～5/10</v>
      </c>
      <c r="G40" s="52" t="str">
        <f>IF(OR(H40="",H40=0),"",TEXT(E49,"m/d")&amp;"日引落リボ払い手数料①")</f>
        <v/>
      </c>
      <c r="H40" s="116">
        <f>IF(E39="","",IF($C$2="末",G37*$G$2*$D$2/D40,G37*$G$2*((EOMONTH(E39,0)-E39)/D39+$D$2/D40)))</f>
        <v>0</v>
      </c>
      <c r="I40" s="117"/>
    </row>
    <row r="41" spans="1:9" ht="20.25" thickTop="1" thickBot="1" x14ac:dyDescent="0.45">
      <c r="A41" s="78">
        <v>6</v>
      </c>
      <c r="B41" s="104"/>
      <c r="C41" s="105"/>
      <c r="D41" s="105"/>
      <c r="E41" s="106"/>
      <c r="F41" s="48" t="s">
        <v>23</v>
      </c>
      <c r="G41" s="118"/>
      <c r="H41" s="82">
        <v>5000</v>
      </c>
      <c r="I41" s="83" t="s">
        <v>85</v>
      </c>
    </row>
    <row r="42" spans="1:9" ht="20.25" thickTop="1" thickBot="1" x14ac:dyDescent="0.45">
      <c r="B42" s="109"/>
      <c r="C42" s="44"/>
      <c r="D42" s="44"/>
      <c r="E42" s="73">
        <f>IF(E39="","",DATE(YEAR(E39),MONTH(E39)+1,$D$2))</f>
        <v>43961</v>
      </c>
      <c r="F42" s="85" t="s">
        <v>83</v>
      </c>
      <c r="G42" s="86"/>
      <c r="H42" s="86"/>
      <c r="I42" s="110"/>
    </row>
    <row r="43" spans="1:9" ht="20.25" thickTop="1" thickBot="1" x14ac:dyDescent="0.45">
      <c r="B43" s="102">
        <f>IF(E43="","",YEAR(E43))</f>
        <v>2020</v>
      </c>
      <c r="C43" s="88">
        <f>IF(E43="","",MONTH(E43))</f>
        <v>5</v>
      </c>
      <c r="D43" s="49"/>
      <c r="E43" s="111">
        <f>IF(E42="","",IF(WORKDAY(WORKDAY(E42,-1,holiday),1,holiday)=E42,E42,WORKDAY(E42,1,holiday)))</f>
        <v>43962</v>
      </c>
      <c r="F43" s="44" t="s">
        <v>86</v>
      </c>
      <c r="G43" s="74">
        <f>IF(G37&lt;=H41,0,G37-H41)</f>
        <v>0</v>
      </c>
      <c r="H43" s="112">
        <f>IF(AND(G37=0,OR(H39=0,H39="")),0,IF(G43&gt;0,H41+H39,G37+H39))</f>
        <v>0</v>
      </c>
      <c r="I43" s="92" t="s">
        <v>87</v>
      </c>
    </row>
    <row r="44" spans="1:9" ht="20.25" thickTop="1" thickBot="1" x14ac:dyDescent="0.45">
      <c r="B44" s="113"/>
      <c r="C44" s="49"/>
      <c r="D44" s="49"/>
      <c r="E44" s="44"/>
      <c r="F44" s="50" t="str">
        <f>IF(E42="","",TEXT(E42+1,"m/d")&amp;"～"&amp;TEXT(E45,"m/d"))</f>
        <v>5/11～5/15</v>
      </c>
      <c r="G44" s="53" t="str">
        <f>IF(OR(H44="",H44=0),"",TEXT(E49,"m/d")&amp;"日引落リボ払い手数料②")</f>
        <v/>
      </c>
      <c r="H44" s="88">
        <f>IF(E42="","",G43*$G$2*(E45-E42)/D45)</f>
        <v>0</v>
      </c>
      <c r="I44" s="114"/>
    </row>
    <row r="45" spans="1:9" ht="20.25" thickTop="1" thickBot="1" x14ac:dyDescent="0.45">
      <c r="B45" s="113"/>
      <c r="C45" s="49"/>
      <c r="D45" s="88">
        <f>IF(B43="","",IF(OR(MOD(B43,400)=0,AND(MOD(B43,4)=0,MOD(B43,100)&lt;&gt;0)),366, 365))</f>
        <v>366</v>
      </c>
      <c r="E45" s="73">
        <f>IF(B43="","",IF($C$2="末",EOMONTH(DATE(B43,C43,1),0),DATE(B43,C43,$C$2)))</f>
        <v>43966</v>
      </c>
      <c r="F45" s="74" t="str">
        <f>C43&amp;"月締め日"</f>
        <v>5月締め日</v>
      </c>
      <c r="G45" s="50" t="str">
        <f>IF(E49="","",TEXT(E49,"m/d")&amp;"日引落")</f>
        <v>6/10日引落</v>
      </c>
      <c r="H45" s="74">
        <f>IF(E42="","",ROUNDDOWN(H44+H40,0))</f>
        <v>0</v>
      </c>
      <c r="I45" s="97" t="s">
        <v>82</v>
      </c>
    </row>
    <row r="46" spans="1:9" ht="20.25" thickTop="1" thickBot="1" x14ac:dyDescent="0.45">
      <c r="B46" s="115"/>
      <c r="C46" s="99"/>
      <c r="D46" s="100">
        <f>IF(B43="","",IF(OR(MOD(B49,400)=0,AND(MOD(B49,4)=0,MOD(B49,100)&lt;&gt;0)),366, 365))</f>
        <v>366</v>
      </c>
      <c r="E46" s="101"/>
      <c r="F46" s="51" t="str">
        <f>IF(E45="","",TEXT(E45+1,"m/d")&amp;"～"&amp;TEXT(E48,"m/d"))</f>
        <v>5/16～6/10</v>
      </c>
      <c r="G46" s="52" t="str">
        <f>IF(OR(H46="",H46=0),"",TEXT(E55,"m/d")&amp;"日引落リボ払い手数料①")</f>
        <v/>
      </c>
      <c r="H46" s="116">
        <f>IF(E45="","",IF($C$2="末",G43*$G$2*$D$2/D46,G43*$G$2*((EOMONTH(E45,0)-E45)/D45+$D$2/D46)))</f>
        <v>0</v>
      </c>
      <c r="I46" s="117"/>
    </row>
    <row r="47" spans="1:9" ht="20.25" thickTop="1" thickBot="1" x14ac:dyDescent="0.45">
      <c r="A47" s="78">
        <v>7</v>
      </c>
      <c r="B47" s="104"/>
      <c r="C47" s="105"/>
      <c r="D47" s="105"/>
      <c r="E47" s="106"/>
      <c r="F47" s="48" t="s">
        <v>23</v>
      </c>
      <c r="G47" s="118"/>
      <c r="H47" s="82">
        <v>5000</v>
      </c>
      <c r="I47" s="83" t="s">
        <v>85</v>
      </c>
    </row>
    <row r="48" spans="1:9" ht="20.25" thickTop="1" thickBot="1" x14ac:dyDescent="0.45">
      <c r="B48" s="109"/>
      <c r="C48" s="44"/>
      <c r="D48" s="44"/>
      <c r="E48" s="73">
        <f>IF(E45="","",DATE(YEAR(E45),MONTH(E45)+1,$D$2))</f>
        <v>43992</v>
      </c>
      <c r="F48" s="85" t="s">
        <v>83</v>
      </c>
      <c r="G48" s="86"/>
      <c r="H48" s="86"/>
      <c r="I48" s="110"/>
    </row>
    <row r="49" spans="1:9" ht="20.25" thickTop="1" thickBot="1" x14ac:dyDescent="0.45">
      <c r="B49" s="102">
        <f>IF(E49="","",YEAR(E49))</f>
        <v>2020</v>
      </c>
      <c r="C49" s="88">
        <f>IF(E49="","",MONTH(E49))</f>
        <v>6</v>
      </c>
      <c r="D49" s="49"/>
      <c r="E49" s="111">
        <f>IF(E48="","",IF(WORKDAY(WORKDAY(E48,-1,holiday),1,holiday)=E48,E48,WORKDAY(E48,1,holiday)))</f>
        <v>43992</v>
      </c>
      <c r="F49" s="44" t="s">
        <v>86</v>
      </c>
      <c r="G49" s="74">
        <f>IF(G43&lt;=H47,0,G43-H47)</f>
        <v>0</v>
      </c>
      <c r="H49" s="112">
        <f>IF(AND(G43=0,OR(H45=0,H45="")),0,IF(G49&gt;0,H47+H45,G43+H45))</f>
        <v>0</v>
      </c>
      <c r="I49" s="92" t="s">
        <v>87</v>
      </c>
    </row>
    <row r="50" spans="1:9" ht="20.25" thickTop="1" thickBot="1" x14ac:dyDescent="0.45">
      <c r="B50" s="113"/>
      <c r="C50" s="49"/>
      <c r="D50" s="49"/>
      <c r="E50" s="44"/>
      <c r="F50" s="50" t="str">
        <f>IF(E48="","",TEXT(E48+1,"m/d")&amp;"～"&amp;TEXT(E51,"m/d"))</f>
        <v>6/11～6/15</v>
      </c>
      <c r="G50" s="53" t="str">
        <f>IF(OR(H50="",H50=0),"",TEXT(E55,"m/d")&amp;"日引落リボ払い手数料②")</f>
        <v/>
      </c>
      <c r="H50" s="88">
        <f>IF(E48="","",G49*$G$2*(E51-E48)/D51)</f>
        <v>0</v>
      </c>
      <c r="I50" s="114"/>
    </row>
    <row r="51" spans="1:9" ht="20.25" thickTop="1" thickBot="1" x14ac:dyDescent="0.45">
      <c r="B51" s="113"/>
      <c r="C51" s="49"/>
      <c r="D51" s="88">
        <f>IF(B49="","",IF(OR(MOD(B49,400)=0,AND(MOD(B49,4)=0,MOD(B49,100)&lt;&gt;0)),366, 365))</f>
        <v>366</v>
      </c>
      <c r="E51" s="73">
        <f>IF(B49="","",IF($C$2="末",EOMONTH(DATE(B49,C49,1),0),DATE(B49,C49,$C$2)))</f>
        <v>43997</v>
      </c>
      <c r="F51" s="74" t="str">
        <f>C49&amp;"月締め日"</f>
        <v>6月締め日</v>
      </c>
      <c r="G51" s="50" t="str">
        <f>IF(E55="","",TEXT(E55,"m/d")&amp;"日引落")</f>
        <v>7/10日引落</v>
      </c>
      <c r="H51" s="74">
        <f>IF(E48="","",ROUNDDOWN(H50+H46,0))</f>
        <v>0</v>
      </c>
      <c r="I51" s="97" t="s">
        <v>82</v>
      </c>
    </row>
    <row r="52" spans="1:9" ht="20.25" thickTop="1" thickBot="1" x14ac:dyDescent="0.45">
      <c r="B52" s="115"/>
      <c r="C52" s="99"/>
      <c r="D52" s="100">
        <f>IF(B49="","",IF(OR(MOD(B55,400)=0,AND(MOD(B55,4)=0,MOD(B55,100)&lt;&gt;0)),366, 365))</f>
        <v>366</v>
      </c>
      <c r="E52" s="101"/>
      <c r="F52" s="51" t="str">
        <f>IF(E51="","",TEXT(E51+1,"m/d")&amp;"～"&amp;TEXT(E54,"m/d"))</f>
        <v>6/16～7/10</v>
      </c>
      <c r="G52" s="52" t="str">
        <f>IF(OR(H52="",H52=0),"",TEXT(E61,"m/d")&amp;"日引落リボ払い手数料①")</f>
        <v/>
      </c>
      <c r="H52" s="116">
        <f>IF(E51="","",IF($C$2="末",G49*$G$2*$D$2/D52,G49*$G$2*((EOMONTH(E51,0)-E51)/D51+$D$2/D52)))</f>
        <v>0</v>
      </c>
      <c r="I52" s="117"/>
    </row>
    <row r="53" spans="1:9" ht="20.25" thickTop="1" thickBot="1" x14ac:dyDescent="0.45">
      <c r="A53" s="78">
        <v>8</v>
      </c>
      <c r="B53" s="104"/>
      <c r="C53" s="105"/>
      <c r="D53" s="105"/>
      <c r="E53" s="106"/>
      <c r="F53" s="48" t="s">
        <v>23</v>
      </c>
      <c r="G53" s="118"/>
      <c r="H53" s="82">
        <v>5000</v>
      </c>
      <c r="I53" s="83" t="s">
        <v>85</v>
      </c>
    </row>
    <row r="54" spans="1:9" ht="20.25" thickTop="1" thickBot="1" x14ac:dyDescent="0.45">
      <c r="B54" s="109"/>
      <c r="C54" s="44"/>
      <c r="D54" s="44"/>
      <c r="E54" s="73">
        <f>IF(E51="","",DATE(YEAR(E51),MONTH(E51)+1,$D$2))</f>
        <v>44022</v>
      </c>
      <c r="F54" s="85" t="s">
        <v>83</v>
      </c>
      <c r="G54" s="86"/>
      <c r="H54" s="86"/>
      <c r="I54" s="110"/>
    </row>
    <row r="55" spans="1:9" ht="20.25" thickTop="1" thickBot="1" x14ac:dyDescent="0.45">
      <c r="B55" s="102">
        <f>IF(E55="","",YEAR(E55))</f>
        <v>2020</v>
      </c>
      <c r="C55" s="88">
        <f>IF(E55="","",MONTH(E55))</f>
        <v>7</v>
      </c>
      <c r="D55" s="49"/>
      <c r="E55" s="111">
        <f>IF(E54="","",IF(WORKDAY(WORKDAY(E54,-1,holiday),1,holiday)=E54,E54,WORKDAY(E54,1,holiday)))</f>
        <v>44022</v>
      </c>
      <c r="F55" s="44" t="s">
        <v>86</v>
      </c>
      <c r="G55" s="74">
        <f>IF(G49&lt;=H53,0,G49-H53)</f>
        <v>0</v>
      </c>
      <c r="H55" s="112">
        <f>IF(AND(G49=0,OR(H51=0,H51="")),0,IF(G55&gt;0,H53+H51,G49+H51))</f>
        <v>0</v>
      </c>
      <c r="I55" s="92" t="s">
        <v>87</v>
      </c>
    </row>
    <row r="56" spans="1:9" ht="20.25" thickTop="1" thickBot="1" x14ac:dyDescent="0.45">
      <c r="B56" s="113"/>
      <c r="C56" s="49"/>
      <c r="D56" s="49"/>
      <c r="E56" s="44"/>
      <c r="F56" s="50" t="str">
        <f>IF(E54="","",TEXT(E54+1,"m/d")&amp;"～"&amp;TEXT(E57,"m/d"))</f>
        <v>7/11～7/15</v>
      </c>
      <c r="G56" s="53" t="str">
        <f>IF(OR(H56="",H56=0),"",TEXT(E61,"m/d")&amp;"日引落リボ払い手数料②")</f>
        <v/>
      </c>
      <c r="H56" s="88">
        <f>IF(E54="","",G55*$G$2*(E57-E54)/D57)</f>
        <v>0</v>
      </c>
      <c r="I56" s="114"/>
    </row>
    <row r="57" spans="1:9" ht="20.25" thickTop="1" thickBot="1" x14ac:dyDescent="0.45">
      <c r="B57" s="113"/>
      <c r="C57" s="49"/>
      <c r="D57" s="88">
        <f>IF(B55="","",IF(OR(MOD(B55,400)=0,AND(MOD(B55,4)=0,MOD(B55,100)&lt;&gt;0)),366, 365))</f>
        <v>366</v>
      </c>
      <c r="E57" s="73">
        <f>IF(B55="","",IF($C$2="末",EOMONTH(DATE(B55,C55,1),0),DATE(B55,C55,$C$2)))</f>
        <v>44027</v>
      </c>
      <c r="F57" s="74" t="str">
        <f>C55&amp;"月締め日"</f>
        <v>7月締め日</v>
      </c>
      <c r="G57" s="50" t="str">
        <f>IF(E61="","",TEXT(E61,"m/d")&amp;"日引落")</f>
        <v>8/11日引落</v>
      </c>
      <c r="H57" s="74">
        <f>IF(E54="","",ROUNDDOWN(H56+H52,0))</f>
        <v>0</v>
      </c>
      <c r="I57" s="97" t="s">
        <v>82</v>
      </c>
    </row>
    <row r="58" spans="1:9" ht="20.25" thickTop="1" thickBot="1" x14ac:dyDescent="0.45">
      <c r="B58" s="115"/>
      <c r="C58" s="99"/>
      <c r="D58" s="100">
        <f>IF(B55="","",IF(OR(MOD(B61,400)=0,AND(MOD(B61,4)=0,MOD(B61,100)&lt;&gt;0)),366, 365))</f>
        <v>366</v>
      </c>
      <c r="E58" s="101"/>
      <c r="F58" s="51" t="str">
        <f>IF(E57="","",TEXT(E57+1,"m/d")&amp;"～"&amp;TEXT(E60,"m/d"))</f>
        <v>7/16～8/10</v>
      </c>
      <c r="G58" s="52" t="str">
        <f>IF(OR(H58="",H58=0),"",TEXT(E67,"m/d")&amp;"日引落リボ払い手数料①")</f>
        <v/>
      </c>
      <c r="H58" s="116">
        <f>IF(E57="","",IF($C$2="末",G55*$G$2*$D$2/D58,G55*$G$2*((EOMONTH(E57,0)-E57)/D57+$D$2/D58)))</f>
        <v>0</v>
      </c>
      <c r="I58" s="117"/>
    </row>
    <row r="59" spans="1:9" ht="20.25" thickTop="1" thickBot="1" x14ac:dyDescent="0.45">
      <c r="A59" s="78">
        <v>9</v>
      </c>
      <c r="B59" s="104"/>
      <c r="C59" s="105"/>
      <c r="D59" s="105"/>
      <c r="E59" s="106"/>
      <c r="F59" s="48" t="s">
        <v>23</v>
      </c>
      <c r="G59" s="118"/>
      <c r="H59" s="82">
        <v>5000</v>
      </c>
      <c r="I59" s="83" t="s">
        <v>85</v>
      </c>
    </row>
    <row r="60" spans="1:9" ht="20.25" thickTop="1" thickBot="1" x14ac:dyDescent="0.45">
      <c r="B60" s="109"/>
      <c r="C60" s="44"/>
      <c r="D60" s="44"/>
      <c r="E60" s="73">
        <f>IF(E57="","",DATE(YEAR(E57),MONTH(E57)+1,$D$2))</f>
        <v>44053</v>
      </c>
      <c r="F60" s="85" t="s">
        <v>83</v>
      </c>
      <c r="G60" s="86"/>
      <c r="H60" s="86"/>
      <c r="I60" s="110"/>
    </row>
    <row r="61" spans="1:9" ht="20.25" thickTop="1" thickBot="1" x14ac:dyDescent="0.45">
      <c r="B61" s="102">
        <f>IF(E61="","",YEAR(E61))</f>
        <v>2020</v>
      </c>
      <c r="C61" s="88">
        <f>IF(E61="","",MONTH(E61))</f>
        <v>8</v>
      </c>
      <c r="D61" s="49"/>
      <c r="E61" s="111">
        <f>IF(E60="","",IF(WORKDAY(WORKDAY(E60,-1,holiday),1,holiday)=E60,E60,WORKDAY(E60,1,holiday)))</f>
        <v>44054</v>
      </c>
      <c r="F61" s="44" t="s">
        <v>86</v>
      </c>
      <c r="G61" s="74">
        <f>IF(G55&lt;=H59,0,G55-H59)</f>
        <v>0</v>
      </c>
      <c r="H61" s="112">
        <f>IF(AND(G55=0,OR(H57=0,H57="")),0,IF(G61&gt;0,H59+H57,G55+H57))</f>
        <v>0</v>
      </c>
      <c r="I61" s="92" t="s">
        <v>87</v>
      </c>
    </row>
    <row r="62" spans="1:9" ht="20.25" thickTop="1" thickBot="1" x14ac:dyDescent="0.45">
      <c r="B62" s="113"/>
      <c r="C62" s="49"/>
      <c r="D62" s="49"/>
      <c r="E62" s="44"/>
      <c r="F62" s="50" t="str">
        <f>IF(E60="","",TEXT(E60+1,"m/d")&amp;"～"&amp;TEXT(E63,"m/d"))</f>
        <v>8/11～8/15</v>
      </c>
      <c r="G62" s="53" t="str">
        <f>IF(OR(H62="",H62=0),"",TEXT(E67,"m/d")&amp;"日引落リボ払い手数料②")</f>
        <v/>
      </c>
      <c r="H62" s="88">
        <f>IF(E60="","",G61*$G$2*(E63-E60)/D63)</f>
        <v>0</v>
      </c>
      <c r="I62" s="114"/>
    </row>
    <row r="63" spans="1:9" ht="20.25" thickTop="1" thickBot="1" x14ac:dyDescent="0.45">
      <c r="B63" s="113"/>
      <c r="C63" s="49"/>
      <c r="D63" s="88">
        <f>IF(B61="","",IF(OR(MOD(B61,400)=0,AND(MOD(B61,4)=0,MOD(B61,100)&lt;&gt;0)),366, 365))</f>
        <v>366</v>
      </c>
      <c r="E63" s="73">
        <f>IF(B61="","",IF($C$2="末",EOMONTH(DATE(B61,C61,1),0),DATE(B61,C61,$C$2)))</f>
        <v>44058</v>
      </c>
      <c r="F63" s="74" t="str">
        <f>C61&amp;"月締め日"</f>
        <v>8月締め日</v>
      </c>
      <c r="G63" s="50" t="str">
        <f>IF(E67="","",TEXT(E67,"m/d")&amp;"日引落")</f>
        <v>9/10日引落</v>
      </c>
      <c r="H63" s="74">
        <f>IF(E60="","",ROUNDDOWN(H62+H58,0))</f>
        <v>0</v>
      </c>
      <c r="I63" s="97" t="s">
        <v>82</v>
      </c>
    </row>
    <row r="64" spans="1:9" ht="20.25" thickTop="1" thickBot="1" x14ac:dyDescent="0.45">
      <c r="B64" s="115"/>
      <c r="C64" s="99"/>
      <c r="D64" s="100">
        <f>IF(B61="","",IF(OR(MOD(B67,400)=0,AND(MOD(B67,4)=0,MOD(B67,100)&lt;&gt;0)),366, 365))</f>
        <v>366</v>
      </c>
      <c r="E64" s="101"/>
      <c r="F64" s="51" t="str">
        <f>IF(E63="","",TEXT(E63+1,"m/d")&amp;"～"&amp;TEXT(E66,"m/d"))</f>
        <v>8/16～9/10</v>
      </c>
      <c r="G64" s="52" t="str">
        <f>IF(OR(H64="",H64=0),"",TEXT(E73,"m/d")&amp;"日引落リボ払い手数料①")</f>
        <v/>
      </c>
      <c r="H64" s="116">
        <f>IF(E63="","",IF($C$2="末",G61*$G$2*$D$2/D64,G61*$G$2*((EOMONTH(E63,0)-E63)/D63+$D$2/D64)))</f>
        <v>0</v>
      </c>
      <c r="I64" s="117"/>
    </row>
    <row r="65" spans="1:9" ht="20.25" thickTop="1" thickBot="1" x14ac:dyDescent="0.45">
      <c r="A65" s="78">
        <v>10</v>
      </c>
      <c r="B65" s="104"/>
      <c r="C65" s="105"/>
      <c r="D65" s="105"/>
      <c r="E65" s="106"/>
      <c r="F65" s="48" t="s">
        <v>23</v>
      </c>
      <c r="G65" s="118"/>
      <c r="H65" s="82">
        <v>5000</v>
      </c>
      <c r="I65" s="83" t="s">
        <v>85</v>
      </c>
    </row>
    <row r="66" spans="1:9" ht="20.25" thickTop="1" thickBot="1" x14ac:dyDescent="0.45">
      <c r="B66" s="109"/>
      <c r="C66" s="44"/>
      <c r="D66" s="44"/>
      <c r="E66" s="73">
        <f>IF(E63="","",DATE(YEAR(E63),MONTH(E63)+1,$D$2))</f>
        <v>44084</v>
      </c>
      <c r="F66" s="85" t="s">
        <v>83</v>
      </c>
      <c r="G66" s="86"/>
      <c r="H66" s="86"/>
      <c r="I66" s="110"/>
    </row>
    <row r="67" spans="1:9" ht="20.25" thickTop="1" thickBot="1" x14ac:dyDescent="0.45">
      <c r="B67" s="102">
        <f>IF(E67="","",YEAR(E67))</f>
        <v>2020</v>
      </c>
      <c r="C67" s="88">
        <f>IF(E67="","",MONTH(E67))</f>
        <v>9</v>
      </c>
      <c r="D67" s="49"/>
      <c r="E67" s="111">
        <f>IF(E66="","",IF(WORKDAY(WORKDAY(E66,-1,holiday),1,holiday)=E66,E66,WORKDAY(E66,1,holiday)))</f>
        <v>44084</v>
      </c>
      <c r="F67" s="44" t="s">
        <v>86</v>
      </c>
      <c r="G67" s="74">
        <f>IF(G61&lt;=H65,0,G61-H65)</f>
        <v>0</v>
      </c>
      <c r="H67" s="112">
        <f>IF(AND(G61=0,OR(H63=0,H63="")),0,IF(G67&gt;0,H65+H63,G61+H63))</f>
        <v>0</v>
      </c>
      <c r="I67" s="92" t="s">
        <v>87</v>
      </c>
    </row>
    <row r="68" spans="1:9" ht="20.25" thickTop="1" thickBot="1" x14ac:dyDescent="0.45">
      <c r="B68" s="113"/>
      <c r="C68" s="49"/>
      <c r="D68" s="49"/>
      <c r="E68" s="44"/>
      <c r="F68" s="50" t="str">
        <f>IF(E66="","",TEXT(E66+1,"m/d")&amp;"～"&amp;TEXT(E69,"m/d"))</f>
        <v>9/11～9/15</v>
      </c>
      <c r="G68" s="53" t="str">
        <f>IF(OR(H68="",H68=0),"",TEXT(E73,"m/d")&amp;"日引落リボ払い手数料②")</f>
        <v/>
      </c>
      <c r="H68" s="88">
        <f>IF(E66="","",G67*$G$2*(E69-E66)/D69)</f>
        <v>0</v>
      </c>
      <c r="I68" s="114"/>
    </row>
    <row r="69" spans="1:9" ht="20.25" thickTop="1" thickBot="1" x14ac:dyDescent="0.45">
      <c r="B69" s="113"/>
      <c r="C69" s="49"/>
      <c r="D69" s="88">
        <f>IF(B67="","",IF(OR(MOD(B67,400)=0,AND(MOD(B67,4)=0,MOD(B67,100)&lt;&gt;0)),366, 365))</f>
        <v>366</v>
      </c>
      <c r="E69" s="73">
        <f>IF(B67="","",IF($C$2="末",EOMONTH(DATE(B67,C67,1),0),DATE(B67,C67,$C$2)))</f>
        <v>44089</v>
      </c>
      <c r="F69" s="74" t="str">
        <f>C67&amp;"月締め日"</f>
        <v>9月締め日</v>
      </c>
      <c r="G69" s="50" t="str">
        <f>IF(E73="","",TEXT(E73,"m/d")&amp;"日引落")</f>
        <v>10/12日引落</v>
      </c>
      <c r="H69" s="74">
        <f>IF(E66="","",ROUNDDOWN(H68+H64,0))</f>
        <v>0</v>
      </c>
      <c r="I69" s="97" t="s">
        <v>82</v>
      </c>
    </row>
    <row r="70" spans="1:9" ht="20.25" thickTop="1" thickBot="1" x14ac:dyDescent="0.45">
      <c r="B70" s="115"/>
      <c r="C70" s="99"/>
      <c r="D70" s="100">
        <f>IF(B67="","",IF(OR(MOD(B73,400)=0,AND(MOD(B73,4)=0,MOD(B73,100)&lt;&gt;0)),366, 365))</f>
        <v>366</v>
      </c>
      <c r="E70" s="101"/>
      <c r="F70" s="51" t="str">
        <f>IF(E69="","",TEXT(E69+1,"m/d")&amp;"～"&amp;TEXT(E72,"m/d"))</f>
        <v>9/16～10/10</v>
      </c>
      <c r="G70" s="52" t="str">
        <f>IF(OR(H70="",H70=0),"",TEXT(E79,"m/d")&amp;"日引落リボ払い手数料①")</f>
        <v/>
      </c>
      <c r="H70" s="116">
        <f>IF(E69="","",IF($C$2="末",G67*$G$2*$D$2/D70,G67*$G$2*((EOMONTH(E69,0)-E69)/D69+$D$2/D70)))</f>
        <v>0</v>
      </c>
      <c r="I70" s="117"/>
    </row>
    <row r="71" spans="1:9" ht="20.25" thickTop="1" thickBot="1" x14ac:dyDescent="0.45">
      <c r="A71" s="78">
        <v>11</v>
      </c>
      <c r="B71" s="104"/>
      <c r="C71" s="105"/>
      <c r="D71" s="105"/>
      <c r="E71" s="106"/>
      <c r="F71" s="48" t="s">
        <v>23</v>
      </c>
      <c r="G71" s="118"/>
      <c r="H71" s="82">
        <v>5000</v>
      </c>
      <c r="I71" s="83" t="s">
        <v>85</v>
      </c>
    </row>
    <row r="72" spans="1:9" ht="20.25" thickTop="1" thickBot="1" x14ac:dyDescent="0.45">
      <c r="B72" s="109"/>
      <c r="C72" s="44"/>
      <c r="D72" s="44"/>
      <c r="E72" s="73">
        <f>IF(E69="","",DATE(YEAR(E69),MONTH(E69)+1,$D$2))</f>
        <v>44114</v>
      </c>
      <c r="F72" s="85" t="s">
        <v>83</v>
      </c>
      <c r="G72" s="86"/>
      <c r="H72" s="86"/>
      <c r="I72" s="110"/>
    </row>
    <row r="73" spans="1:9" ht="20.25" thickTop="1" thickBot="1" x14ac:dyDescent="0.45">
      <c r="B73" s="102">
        <f>IF(E73="","",YEAR(E73))</f>
        <v>2020</v>
      </c>
      <c r="C73" s="88">
        <f>IF(E73="","",MONTH(E73))</f>
        <v>10</v>
      </c>
      <c r="D73" s="49"/>
      <c r="E73" s="111">
        <f>IF(E72="","",IF(WORKDAY(WORKDAY(E72,-1,holiday),1,holiday)=E72,E72,WORKDAY(E72,1,holiday)))</f>
        <v>44116</v>
      </c>
      <c r="F73" s="44" t="s">
        <v>86</v>
      </c>
      <c r="G73" s="74">
        <f>IF(G67&lt;=H71,0,G67-H71)</f>
        <v>0</v>
      </c>
      <c r="H73" s="112">
        <f>IF(AND(G67=0,OR(H69=0,H69="")),0,IF(G73&gt;0,H71+H69,G67+H69))</f>
        <v>0</v>
      </c>
      <c r="I73" s="92" t="s">
        <v>87</v>
      </c>
    </row>
    <row r="74" spans="1:9" ht="20.25" thickTop="1" thickBot="1" x14ac:dyDescent="0.45">
      <c r="B74" s="113"/>
      <c r="C74" s="49"/>
      <c r="D74" s="49"/>
      <c r="E74" s="44"/>
      <c r="F74" s="50" t="str">
        <f>IF(E72="","",TEXT(E72+1,"m/d")&amp;"～"&amp;TEXT(E75,"m/d"))</f>
        <v>10/11～10/15</v>
      </c>
      <c r="G74" s="53" t="str">
        <f>IF(OR(H74="",H74=0),"",TEXT(E79,"m/d")&amp;"日引落リボ払い手数料②")</f>
        <v/>
      </c>
      <c r="H74" s="88">
        <f>IF(E72="","",G73*$G$2*(E75-E72)/D75)</f>
        <v>0</v>
      </c>
      <c r="I74" s="114"/>
    </row>
    <row r="75" spans="1:9" ht="20.25" thickTop="1" thickBot="1" x14ac:dyDescent="0.45">
      <c r="B75" s="113"/>
      <c r="C75" s="49"/>
      <c r="D75" s="88">
        <f>IF(B73="","",IF(OR(MOD(B73,400)=0,AND(MOD(B73,4)=0,MOD(B73,100)&lt;&gt;0)),366, 365))</f>
        <v>366</v>
      </c>
      <c r="E75" s="73">
        <f>IF(B73="","",IF($C$2="末",EOMONTH(DATE(B73,C73,1),0),DATE(B73,C73,$C$2)))</f>
        <v>44119</v>
      </c>
      <c r="F75" s="74" t="str">
        <f>C73&amp;"月締め日"</f>
        <v>10月締め日</v>
      </c>
      <c r="G75" s="50" t="str">
        <f>IF(E79="","",TEXT(E79,"m/d")&amp;"日引落")</f>
        <v>11/10日引落</v>
      </c>
      <c r="H75" s="74">
        <f>IF(E72="","",ROUNDDOWN(H74+H70,0))</f>
        <v>0</v>
      </c>
      <c r="I75" s="97" t="s">
        <v>82</v>
      </c>
    </row>
    <row r="76" spans="1:9" ht="20.25" thickTop="1" thickBot="1" x14ac:dyDescent="0.45">
      <c r="B76" s="115"/>
      <c r="C76" s="99"/>
      <c r="D76" s="100">
        <f>IF(B73="","",IF(OR(MOD(B79,400)=0,AND(MOD(B79,4)=0,MOD(B79,100)&lt;&gt;0)),366, 365))</f>
        <v>366</v>
      </c>
      <c r="E76" s="101"/>
      <c r="F76" s="51" t="str">
        <f>IF(E75="","",TEXT(E75+1,"m/d")&amp;"～"&amp;TEXT(E78,"m/d"))</f>
        <v>10/16～11/10</v>
      </c>
      <c r="G76" s="52" t="str">
        <f>IF(OR(H76="",H76=0),"",TEXT(E85,"m/d")&amp;"日引落リボ払い手数料①")</f>
        <v/>
      </c>
      <c r="H76" s="116">
        <f>IF(E75="","",IF($C$2="末",G73*$G$2*$D$2/D76,G73*$G$2*((EOMONTH(E75,0)-E75)/D75+$D$2/D76)))</f>
        <v>0</v>
      </c>
      <c r="I76" s="117"/>
    </row>
    <row r="77" spans="1:9" ht="20.25" thickTop="1" thickBot="1" x14ac:dyDescent="0.45">
      <c r="A77" s="78">
        <v>12</v>
      </c>
      <c r="B77" s="104"/>
      <c r="C77" s="105"/>
      <c r="D77" s="105"/>
      <c r="E77" s="106"/>
      <c r="F77" s="48" t="s">
        <v>23</v>
      </c>
      <c r="G77" s="118"/>
      <c r="H77" s="82">
        <v>5000</v>
      </c>
      <c r="I77" s="83" t="s">
        <v>85</v>
      </c>
    </row>
    <row r="78" spans="1:9" ht="20.25" thickTop="1" thickBot="1" x14ac:dyDescent="0.45">
      <c r="B78" s="109"/>
      <c r="C78" s="44"/>
      <c r="D78" s="44"/>
      <c r="E78" s="73">
        <f>IF(E75="","",DATE(YEAR(E75),MONTH(E75)+1,$D$2))</f>
        <v>44145</v>
      </c>
      <c r="F78" s="85" t="s">
        <v>83</v>
      </c>
      <c r="G78" s="86"/>
      <c r="H78" s="86"/>
      <c r="I78" s="110"/>
    </row>
    <row r="79" spans="1:9" ht="20.25" thickTop="1" thickBot="1" x14ac:dyDescent="0.45">
      <c r="B79" s="102">
        <f>IF(E79="","",YEAR(E79))</f>
        <v>2020</v>
      </c>
      <c r="C79" s="88">
        <f>IF(E79="","",MONTH(E79))</f>
        <v>11</v>
      </c>
      <c r="D79" s="49"/>
      <c r="E79" s="111">
        <f>IF(E78="","",IF(WORKDAY(WORKDAY(E78,-1,holiday),1,holiday)=E78,E78,WORKDAY(E78,1,holiday)))</f>
        <v>44145</v>
      </c>
      <c r="F79" s="44" t="s">
        <v>86</v>
      </c>
      <c r="G79" s="74">
        <f>IF(G73&lt;=H77,0,G73-H77)</f>
        <v>0</v>
      </c>
      <c r="H79" s="112">
        <f>IF(AND(G73=0,OR(H75=0,H75="")),0,IF(G79&gt;0,H77+H75,G73+H75))</f>
        <v>0</v>
      </c>
      <c r="I79" s="92" t="s">
        <v>87</v>
      </c>
    </row>
    <row r="80" spans="1:9" ht="20.25" thickTop="1" thickBot="1" x14ac:dyDescent="0.45">
      <c r="B80" s="113"/>
      <c r="C80" s="49"/>
      <c r="D80" s="49"/>
      <c r="E80" s="44"/>
      <c r="F80" s="50" t="str">
        <f>IF(E78="","",TEXT(E78+1,"m/d")&amp;"～"&amp;TEXT(E81,"m/d"))</f>
        <v>11/11～11/15</v>
      </c>
      <c r="G80" s="53" t="str">
        <f>IF(OR(H80="",H80=0),"",TEXT(E85,"m/d")&amp;"日引落リボ払い手数料②")</f>
        <v/>
      </c>
      <c r="H80" s="88">
        <f>IF(E78="","",G79*$G$2*(E81-E78)/D81)</f>
        <v>0</v>
      </c>
      <c r="I80" s="114"/>
    </row>
    <row r="81" spans="1:9" ht="20.25" thickTop="1" thickBot="1" x14ac:dyDescent="0.45">
      <c r="B81" s="113"/>
      <c r="C81" s="49"/>
      <c r="D81" s="88">
        <f>IF(B79="","",IF(OR(MOD(B79,400)=0,AND(MOD(B79,4)=0,MOD(B79,100)&lt;&gt;0)),366, 365))</f>
        <v>366</v>
      </c>
      <c r="E81" s="73">
        <f>IF(B79="","",IF($C$2="末",EOMONTH(DATE(B79,C79,1),0),DATE(B79,C79,$C$2)))</f>
        <v>44150</v>
      </c>
      <c r="F81" s="74" t="str">
        <f>C79&amp;"月締め日"</f>
        <v>11月締め日</v>
      </c>
      <c r="G81" s="50" t="str">
        <f>IF(E85="","",TEXT(E85,"m/d")&amp;"日引落")</f>
        <v>12/10日引落</v>
      </c>
      <c r="H81" s="74">
        <f>IF(E78="","",ROUNDDOWN(H80+H76,0))</f>
        <v>0</v>
      </c>
      <c r="I81" s="97" t="s">
        <v>82</v>
      </c>
    </row>
    <row r="82" spans="1:9" ht="20.25" thickTop="1" thickBot="1" x14ac:dyDescent="0.45">
      <c r="B82" s="115"/>
      <c r="C82" s="99"/>
      <c r="D82" s="100">
        <f>IF(B79="","",IF(OR(MOD(B85,400)=0,AND(MOD(B85,4)=0,MOD(B85,100)&lt;&gt;0)),366, 365))</f>
        <v>366</v>
      </c>
      <c r="E82" s="101"/>
      <c r="F82" s="51" t="str">
        <f>IF(E81="","",TEXT(E81+1,"m/d")&amp;"～"&amp;TEXT(E84,"m/d"))</f>
        <v>11/16～12/10</v>
      </c>
      <c r="G82" s="52" t="str">
        <f>IF(OR(H82="",H82=0),"",TEXT(E91,"m/d")&amp;"日引落リボ払い手数料①")</f>
        <v/>
      </c>
      <c r="H82" s="116">
        <f>IF(E81="","",IF($C$2="末",G79*$G$2*$D$2/D82,G79*$G$2*((EOMONTH(E81,0)-E81)/D81+$D$2/D82)))</f>
        <v>0</v>
      </c>
      <c r="I82" s="117"/>
    </row>
    <row r="83" spans="1:9" ht="20.25" thickTop="1" thickBot="1" x14ac:dyDescent="0.45">
      <c r="A83" s="78">
        <v>13</v>
      </c>
      <c r="B83" s="104"/>
      <c r="C83" s="105"/>
      <c r="D83" s="105"/>
      <c r="E83" s="106"/>
      <c r="F83" s="48" t="s">
        <v>23</v>
      </c>
      <c r="G83" s="118"/>
      <c r="H83" s="82">
        <v>5000</v>
      </c>
      <c r="I83" s="83" t="s">
        <v>85</v>
      </c>
    </row>
    <row r="84" spans="1:9" ht="20.25" thickTop="1" thickBot="1" x14ac:dyDescent="0.45">
      <c r="B84" s="109"/>
      <c r="C84" s="44"/>
      <c r="D84" s="44"/>
      <c r="E84" s="73">
        <f>IF(E81="","",DATE(YEAR(E81),MONTH(E81)+1,$D$2))</f>
        <v>44175</v>
      </c>
      <c r="F84" s="85" t="s">
        <v>83</v>
      </c>
      <c r="G84" s="86"/>
      <c r="H84" s="86"/>
      <c r="I84" s="110"/>
    </row>
    <row r="85" spans="1:9" ht="20.25" thickTop="1" thickBot="1" x14ac:dyDescent="0.45">
      <c r="B85" s="102">
        <f>IF(E85="","",YEAR(E85))</f>
        <v>2020</v>
      </c>
      <c r="C85" s="88">
        <f>IF(E85="","",MONTH(E85))</f>
        <v>12</v>
      </c>
      <c r="D85" s="49"/>
      <c r="E85" s="111">
        <f>IF(E84="","",IF(WORKDAY(WORKDAY(E84,-1,holiday),1,holiday)=E84,E84,WORKDAY(E84,1,holiday)))</f>
        <v>44175</v>
      </c>
      <c r="F85" s="44" t="s">
        <v>86</v>
      </c>
      <c r="G85" s="74">
        <f>IF(G79&lt;=H83,0,G79-H83)</f>
        <v>0</v>
      </c>
      <c r="H85" s="112">
        <f>IF(AND(G79=0,OR(H81=0,H81="")),0,IF(G85&gt;0,H83+H81,G79+H81))</f>
        <v>0</v>
      </c>
      <c r="I85" s="92" t="s">
        <v>87</v>
      </c>
    </row>
    <row r="86" spans="1:9" ht="20.25" thickTop="1" thickBot="1" x14ac:dyDescent="0.45">
      <c r="B86" s="113"/>
      <c r="C86" s="49"/>
      <c r="D86" s="49"/>
      <c r="E86" s="44"/>
      <c r="F86" s="50" t="str">
        <f>IF(E84="","",TEXT(E84+1,"m/d")&amp;"～"&amp;TEXT(E87,"m/d"))</f>
        <v>12/11～12/15</v>
      </c>
      <c r="G86" s="53" t="str">
        <f>IF(OR(H86="",H86=0),"",TEXT(E91,"m/d")&amp;"日引落リボ払い手数料②")</f>
        <v/>
      </c>
      <c r="H86" s="88">
        <f>IF(E84="","",G85*$G$2*(E87-E84)/D87)</f>
        <v>0</v>
      </c>
      <c r="I86" s="114"/>
    </row>
    <row r="87" spans="1:9" ht="20.25" thickTop="1" thickBot="1" x14ac:dyDescent="0.45">
      <c r="B87" s="113"/>
      <c r="C87" s="49"/>
      <c r="D87" s="88">
        <f>IF(B85="","",IF(OR(MOD(B85,400)=0,AND(MOD(B85,4)=0,MOD(B85,100)&lt;&gt;0)),366, 365))</f>
        <v>366</v>
      </c>
      <c r="E87" s="73">
        <f>IF(B85="","",IF($C$2="末",EOMONTH(DATE(B85,C85,1),0),DATE(B85,C85,$C$2)))</f>
        <v>44180</v>
      </c>
      <c r="F87" s="74" t="str">
        <f>C85&amp;"月締め日"</f>
        <v>12月締め日</v>
      </c>
      <c r="G87" s="50" t="str">
        <f>IF(E91="","",TEXT(E91,"m/d")&amp;"日引落")</f>
        <v>1/12日引落</v>
      </c>
      <c r="H87" s="74">
        <f>IF(E84="","",ROUNDDOWN(H86+H82,0))</f>
        <v>0</v>
      </c>
      <c r="I87" s="97" t="s">
        <v>82</v>
      </c>
    </row>
    <row r="88" spans="1:9" ht="20.25" thickTop="1" thickBot="1" x14ac:dyDescent="0.45">
      <c r="B88" s="115"/>
      <c r="C88" s="99"/>
      <c r="D88" s="100">
        <f>IF(B85="","",IF(OR(MOD(B91,400)=0,AND(MOD(B91,4)=0,MOD(B91,100)&lt;&gt;0)),366, 365))</f>
        <v>365</v>
      </c>
      <c r="E88" s="101"/>
      <c r="F88" s="51" t="str">
        <f>IF(E87="","",TEXT(E87+1,"m/d")&amp;"～"&amp;TEXT(E90,"m/d"))</f>
        <v>12/16～1/10</v>
      </c>
      <c r="G88" s="52" t="str">
        <f>IF(OR(H88="",H88=0),"",TEXT(E97,"m/d")&amp;"日引落リボ払い手数料①")</f>
        <v/>
      </c>
      <c r="H88" s="116">
        <f>IF(E87="","",IF($C$2="末",G85*$G$2*$D$2/D88,G85*$G$2*((EOMONTH(E87,0)-E87)/D87+$D$2/D88)))</f>
        <v>0</v>
      </c>
      <c r="I88" s="117"/>
    </row>
    <row r="89" spans="1:9" ht="20.25" thickTop="1" thickBot="1" x14ac:dyDescent="0.45">
      <c r="A89" s="78">
        <v>14</v>
      </c>
      <c r="B89" s="104"/>
      <c r="C89" s="105"/>
      <c r="D89" s="105"/>
      <c r="E89" s="106"/>
      <c r="F89" s="48" t="s">
        <v>23</v>
      </c>
      <c r="G89" s="118"/>
      <c r="H89" s="82">
        <v>5000</v>
      </c>
      <c r="I89" s="83" t="s">
        <v>85</v>
      </c>
    </row>
    <row r="90" spans="1:9" ht="20.25" thickTop="1" thickBot="1" x14ac:dyDescent="0.45">
      <c r="B90" s="109"/>
      <c r="C90" s="44"/>
      <c r="D90" s="44"/>
      <c r="E90" s="73">
        <f>IF(E87="","",DATE(YEAR(E87),MONTH(E87)+1,$D$2))</f>
        <v>44206</v>
      </c>
      <c r="F90" s="85" t="s">
        <v>83</v>
      </c>
      <c r="G90" s="86"/>
      <c r="H90" s="86"/>
      <c r="I90" s="110"/>
    </row>
    <row r="91" spans="1:9" ht="20.25" thickTop="1" thickBot="1" x14ac:dyDescent="0.45">
      <c r="B91" s="102">
        <f>IF(E91="","",YEAR(E91))</f>
        <v>2021</v>
      </c>
      <c r="C91" s="88">
        <f>IF(E91="","",MONTH(E91))</f>
        <v>1</v>
      </c>
      <c r="D91" s="49"/>
      <c r="E91" s="111">
        <f>IF(E90="","",IF(WORKDAY(WORKDAY(E90,-1,holiday),1,holiday)=E90,E90,WORKDAY(E90,1,holiday)))</f>
        <v>44208</v>
      </c>
      <c r="F91" s="44" t="s">
        <v>86</v>
      </c>
      <c r="G91" s="74">
        <f>IF(G85&lt;=H89,0,G85-H89)</f>
        <v>0</v>
      </c>
      <c r="H91" s="112">
        <f>IF(AND(G85=0,OR(H87=0,H87="")),0,IF(G91&gt;0,H89+H87,G85+H87))</f>
        <v>0</v>
      </c>
      <c r="I91" s="92" t="s">
        <v>87</v>
      </c>
    </row>
    <row r="92" spans="1:9" ht="20.25" thickTop="1" thickBot="1" x14ac:dyDescent="0.45">
      <c r="B92" s="113"/>
      <c r="C92" s="49"/>
      <c r="D92" s="49"/>
      <c r="E92" s="44"/>
      <c r="F92" s="50" t="str">
        <f>IF(E90="","",TEXT(E90+1,"m/d")&amp;"～"&amp;TEXT(E93,"m/d"))</f>
        <v>1/11～1/15</v>
      </c>
      <c r="G92" s="53" t="str">
        <f>IF(OR(H92="",H92=0),"",TEXT(E97,"m/d")&amp;"日引落リボ払い手数料②")</f>
        <v/>
      </c>
      <c r="H92" s="88">
        <f>IF(E90="","",G91*$G$2*(E93-E90)/D93)</f>
        <v>0</v>
      </c>
      <c r="I92" s="114"/>
    </row>
    <row r="93" spans="1:9" ht="20.25" thickTop="1" thickBot="1" x14ac:dyDescent="0.45">
      <c r="B93" s="113"/>
      <c r="C93" s="49"/>
      <c r="D93" s="88">
        <f>IF(B91="","",IF(OR(MOD(B91,400)=0,AND(MOD(B91,4)=0,MOD(B91,100)&lt;&gt;0)),366, 365))</f>
        <v>365</v>
      </c>
      <c r="E93" s="73">
        <f>IF(B91="","",IF($C$2="末",EOMONTH(DATE(B91,C91,1),0),DATE(B91,C91,$C$2)))</f>
        <v>44211</v>
      </c>
      <c r="F93" s="74" t="str">
        <f>C91&amp;"月締め日"</f>
        <v>1月締め日</v>
      </c>
      <c r="G93" s="50" t="str">
        <f>IF(E97="","",TEXT(E97,"m/d")&amp;"日引落")</f>
        <v>2/10日引落</v>
      </c>
      <c r="H93" s="74">
        <f>IF(E90="","",ROUNDDOWN(H92+H88,0))</f>
        <v>0</v>
      </c>
      <c r="I93" s="97" t="s">
        <v>82</v>
      </c>
    </row>
    <row r="94" spans="1:9" ht="20.25" thickTop="1" thickBot="1" x14ac:dyDescent="0.45">
      <c r="B94" s="115"/>
      <c r="C94" s="99"/>
      <c r="D94" s="100">
        <f>IF(B91="","",IF(OR(MOD(B97,400)=0,AND(MOD(B97,4)=0,MOD(B97,100)&lt;&gt;0)),366, 365))</f>
        <v>365</v>
      </c>
      <c r="E94" s="101"/>
      <c r="F94" s="51" t="str">
        <f>IF(E93="","",TEXT(E93+1,"m/d")&amp;"～"&amp;TEXT(E96,"m/d"))</f>
        <v>1/16～2/10</v>
      </c>
      <c r="G94" s="52" t="str">
        <f>IF(OR(H94="",H94=0),"",TEXT(E103,"m/d")&amp;"日引落リボ払い手数料①")</f>
        <v/>
      </c>
      <c r="H94" s="116">
        <f>IF(E93="","",IF($C$2="末",G91*$G$2*$D$2/D94,G91*$G$2*((EOMONTH(E93,0)-E93)/D93+$D$2/D94)))</f>
        <v>0</v>
      </c>
      <c r="I94" s="117"/>
    </row>
    <row r="95" spans="1:9" ht="20.25" thickTop="1" thickBot="1" x14ac:dyDescent="0.45">
      <c r="A95" s="78">
        <v>15</v>
      </c>
      <c r="B95" s="104"/>
      <c r="C95" s="105"/>
      <c r="D95" s="105"/>
      <c r="E95" s="106"/>
      <c r="F95" s="48" t="s">
        <v>23</v>
      </c>
      <c r="G95" s="118"/>
      <c r="H95" s="82">
        <v>5000</v>
      </c>
      <c r="I95" s="83" t="s">
        <v>85</v>
      </c>
    </row>
    <row r="96" spans="1:9" ht="20.25" thickTop="1" thickBot="1" x14ac:dyDescent="0.45">
      <c r="B96" s="109"/>
      <c r="C96" s="44"/>
      <c r="D96" s="44"/>
      <c r="E96" s="73">
        <f>IF(E93="","",DATE(YEAR(E93),MONTH(E93)+1,$D$2))</f>
        <v>44237</v>
      </c>
      <c r="F96" s="85" t="s">
        <v>83</v>
      </c>
      <c r="G96" s="86"/>
      <c r="H96" s="86"/>
      <c r="I96" s="110"/>
    </row>
    <row r="97" spans="1:9" ht="20.25" thickTop="1" thickBot="1" x14ac:dyDescent="0.45">
      <c r="B97" s="102">
        <f>IF(E97="","",YEAR(E97))</f>
        <v>2021</v>
      </c>
      <c r="C97" s="88">
        <f>IF(E97="","",MONTH(E97))</f>
        <v>2</v>
      </c>
      <c r="D97" s="49"/>
      <c r="E97" s="111">
        <f>IF(E96="","",IF(WORKDAY(WORKDAY(E96,-1,holiday),1,holiday)=E96,E96,WORKDAY(E96,1,holiday)))</f>
        <v>44237</v>
      </c>
      <c r="F97" s="44" t="s">
        <v>86</v>
      </c>
      <c r="G97" s="74">
        <f>IF(G91&lt;=H95,0,G91-H95)</f>
        <v>0</v>
      </c>
      <c r="H97" s="112">
        <f>IF(AND(G91=0,OR(H93=0,H93="")),0,IF(G97&gt;0,H95+H93,G91+H93))</f>
        <v>0</v>
      </c>
      <c r="I97" s="92" t="s">
        <v>87</v>
      </c>
    </row>
    <row r="98" spans="1:9" ht="20.25" thickTop="1" thickBot="1" x14ac:dyDescent="0.45">
      <c r="B98" s="113"/>
      <c r="C98" s="49"/>
      <c r="D98" s="49"/>
      <c r="E98" s="44"/>
      <c r="F98" s="50" t="str">
        <f>IF(E96="","",TEXT(E96+1,"m/d")&amp;"～"&amp;TEXT(E99,"m/d"))</f>
        <v>2/11～2/15</v>
      </c>
      <c r="G98" s="53" t="str">
        <f>IF(OR(H98="",H98=0),"",TEXT(E103,"m/d")&amp;"日引落リボ払い手数料②")</f>
        <v/>
      </c>
      <c r="H98" s="88">
        <f>IF(E96="","",G97*$G$2*(E99-E96)/D99)</f>
        <v>0</v>
      </c>
      <c r="I98" s="114"/>
    </row>
    <row r="99" spans="1:9" ht="20.25" thickTop="1" thickBot="1" x14ac:dyDescent="0.45">
      <c r="B99" s="113"/>
      <c r="C99" s="49"/>
      <c r="D99" s="88">
        <f>IF(B97="","",IF(OR(MOD(B97,400)=0,AND(MOD(B97,4)=0,MOD(B97,100)&lt;&gt;0)),366, 365))</f>
        <v>365</v>
      </c>
      <c r="E99" s="73">
        <f>IF(B97="","",IF($C$2="末",EOMONTH(DATE(B97,C97,1),0),DATE(B97,C97,$C$2)))</f>
        <v>44242</v>
      </c>
      <c r="F99" s="74" t="str">
        <f>C97&amp;"月締め日"</f>
        <v>2月締め日</v>
      </c>
      <c r="G99" s="50" t="str">
        <f>IF(E103="","",TEXT(E103,"m/d")&amp;"日引落")</f>
        <v>3/10日引落</v>
      </c>
      <c r="H99" s="74">
        <f>IF(E96="","",ROUNDDOWN(H98+H94,0))</f>
        <v>0</v>
      </c>
      <c r="I99" s="97" t="s">
        <v>82</v>
      </c>
    </row>
    <row r="100" spans="1:9" ht="20.25" thickTop="1" thickBot="1" x14ac:dyDescent="0.45">
      <c r="B100" s="115"/>
      <c r="C100" s="99"/>
      <c r="D100" s="100">
        <f>IF(B97="","",IF(OR(MOD(B103,400)=0,AND(MOD(B103,4)=0,MOD(B103,100)&lt;&gt;0)),366, 365))</f>
        <v>365</v>
      </c>
      <c r="E100" s="101"/>
      <c r="F100" s="51" t="str">
        <f>IF(E99="","",TEXT(E99+1,"m/d")&amp;"～"&amp;TEXT(E102,"m/d"))</f>
        <v>2/16～3/10</v>
      </c>
      <c r="G100" s="52" t="str">
        <f>IF(OR(H100="",H100=0),"",TEXT(E109,"m/d")&amp;"日引落リボ払い手数料①")</f>
        <v/>
      </c>
      <c r="H100" s="116">
        <f>IF(E99="","",IF($C$2="末",G97*$G$2*$D$2/D100,G97*$G$2*((EOMONTH(E99,0)-E99)/D99+$D$2/D100)))</f>
        <v>0</v>
      </c>
      <c r="I100" s="117"/>
    </row>
    <row r="101" spans="1:9" ht="20.25" thickTop="1" thickBot="1" x14ac:dyDescent="0.45">
      <c r="A101" s="78">
        <v>16</v>
      </c>
      <c r="B101" s="104"/>
      <c r="C101" s="105"/>
      <c r="D101" s="105"/>
      <c r="E101" s="106"/>
      <c r="F101" s="48" t="s">
        <v>23</v>
      </c>
      <c r="G101" s="118"/>
      <c r="H101" s="82">
        <v>5000</v>
      </c>
      <c r="I101" s="83" t="s">
        <v>85</v>
      </c>
    </row>
    <row r="102" spans="1:9" ht="20.25" thickTop="1" thickBot="1" x14ac:dyDescent="0.45">
      <c r="B102" s="109"/>
      <c r="C102" s="44"/>
      <c r="D102" s="44"/>
      <c r="E102" s="73">
        <f>IF(E99="","",DATE(YEAR(E99),MONTH(E99)+1,$D$2))</f>
        <v>44265</v>
      </c>
      <c r="F102" s="85" t="s">
        <v>83</v>
      </c>
      <c r="G102" s="86"/>
      <c r="H102" s="86"/>
      <c r="I102" s="110"/>
    </row>
    <row r="103" spans="1:9" ht="20.25" thickTop="1" thickBot="1" x14ac:dyDescent="0.45">
      <c r="B103" s="102">
        <f>IF(E103="","",YEAR(E103))</f>
        <v>2021</v>
      </c>
      <c r="C103" s="88">
        <f>IF(E103="","",MONTH(E103))</f>
        <v>3</v>
      </c>
      <c r="D103" s="49"/>
      <c r="E103" s="111">
        <f>IF(E102="","",IF(WORKDAY(WORKDAY(E102,-1,holiday),1,holiday)=E102,E102,WORKDAY(E102,1,holiday)))</f>
        <v>44265</v>
      </c>
      <c r="F103" s="44" t="s">
        <v>86</v>
      </c>
      <c r="G103" s="74">
        <f>IF(G97&lt;=H101,0,G97-H101)</f>
        <v>0</v>
      </c>
      <c r="H103" s="112">
        <f>IF(AND(G97=0,OR(H99=0,H99="")),0,IF(G103&gt;0,H101+H99,G97+H99))</f>
        <v>0</v>
      </c>
      <c r="I103" s="92" t="s">
        <v>87</v>
      </c>
    </row>
    <row r="104" spans="1:9" ht="20.25" thickTop="1" thickBot="1" x14ac:dyDescent="0.45">
      <c r="B104" s="113"/>
      <c r="C104" s="49"/>
      <c r="D104" s="49"/>
      <c r="E104" s="44"/>
      <c r="F104" s="50" t="str">
        <f>IF(E102="","",TEXT(E102+1,"m/d")&amp;"～"&amp;TEXT(E105,"m/d"))</f>
        <v>3/11～3/15</v>
      </c>
      <c r="G104" s="53" t="str">
        <f>IF(OR(H104="",H104=0),"",TEXT(E109,"m/d")&amp;"日引落リボ払い手数料②")</f>
        <v/>
      </c>
      <c r="H104" s="88">
        <f>IF(E102="","",G103*$G$2*(E105-E102)/D105)</f>
        <v>0</v>
      </c>
      <c r="I104" s="114"/>
    </row>
    <row r="105" spans="1:9" ht="20.25" thickTop="1" thickBot="1" x14ac:dyDescent="0.45">
      <c r="B105" s="113"/>
      <c r="C105" s="49"/>
      <c r="D105" s="88">
        <f>IF(B103="","",IF(OR(MOD(B103,400)=0,AND(MOD(B103,4)=0,MOD(B103,100)&lt;&gt;0)),366, 365))</f>
        <v>365</v>
      </c>
      <c r="E105" s="73">
        <f>IF(B103="","",IF($C$2="末",EOMONTH(DATE(B103,C103,1),0),DATE(B103,C103,$C$2)))</f>
        <v>44270</v>
      </c>
      <c r="F105" s="74" t="str">
        <f>C103&amp;"月締め日"</f>
        <v>3月締め日</v>
      </c>
      <c r="G105" s="50" t="str">
        <f>IF(E109="","",TEXT(E109,"m/d")&amp;"日引落")</f>
        <v>4/12日引落</v>
      </c>
      <c r="H105" s="74">
        <f>IF(E102="","",ROUNDDOWN(H104+H100,0))</f>
        <v>0</v>
      </c>
      <c r="I105" s="97" t="s">
        <v>82</v>
      </c>
    </row>
    <row r="106" spans="1:9" ht="20.25" thickTop="1" thickBot="1" x14ac:dyDescent="0.45">
      <c r="B106" s="115"/>
      <c r="C106" s="99"/>
      <c r="D106" s="100">
        <f>IF(B103="","",IF(OR(MOD(B109,400)=0,AND(MOD(B109,4)=0,MOD(B109,100)&lt;&gt;0)),366, 365))</f>
        <v>365</v>
      </c>
      <c r="E106" s="101"/>
      <c r="F106" s="51" t="str">
        <f>IF(E105="","",TEXT(E105+1,"m/d")&amp;"～"&amp;TEXT(E108,"m/d"))</f>
        <v>3/16～4/10</v>
      </c>
      <c r="G106" s="52" t="str">
        <f>IF(OR(H106="",H106=0),"",TEXT(E115,"m/d")&amp;"日引落リボ払い手数料①")</f>
        <v/>
      </c>
      <c r="H106" s="116">
        <f>IF(E105="","",IF($C$2="末",G103*$G$2*$D$2/D106,G103*$G$2*((EOMONTH(E105,0)-E105)/D105+$D$2/D106)))</f>
        <v>0</v>
      </c>
      <c r="I106" s="117"/>
    </row>
    <row r="107" spans="1:9" ht="20.25" thickTop="1" thickBot="1" x14ac:dyDescent="0.45">
      <c r="A107" s="78">
        <v>17</v>
      </c>
      <c r="B107" s="104"/>
      <c r="C107" s="105"/>
      <c r="D107" s="105"/>
      <c r="E107" s="106"/>
      <c r="F107" s="48" t="s">
        <v>23</v>
      </c>
      <c r="G107" s="118"/>
      <c r="H107" s="82">
        <v>5000</v>
      </c>
      <c r="I107" s="83" t="s">
        <v>85</v>
      </c>
    </row>
    <row r="108" spans="1:9" ht="20.25" thickTop="1" thickBot="1" x14ac:dyDescent="0.45">
      <c r="B108" s="109"/>
      <c r="C108" s="44"/>
      <c r="D108" s="44"/>
      <c r="E108" s="73">
        <f>IF(E105="","",DATE(YEAR(E105),MONTH(E105)+1,$D$2))</f>
        <v>44296</v>
      </c>
      <c r="F108" s="85" t="s">
        <v>83</v>
      </c>
      <c r="G108" s="86"/>
      <c r="H108" s="86"/>
      <c r="I108" s="110"/>
    </row>
    <row r="109" spans="1:9" ht="20.25" thickTop="1" thickBot="1" x14ac:dyDescent="0.45">
      <c r="B109" s="102">
        <f>IF(E109="","",YEAR(E109))</f>
        <v>2021</v>
      </c>
      <c r="C109" s="88">
        <f>IF(E109="","",MONTH(E109))</f>
        <v>4</v>
      </c>
      <c r="D109" s="49"/>
      <c r="E109" s="111">
        <f>IF(E108="","",IF(WORKDAY(WORKDAY(E108,-1,holiday),1,holiday)=E108,E108,WORKDAY(E108,1,holiday)))</f>
        <v>44298</v>
      </c>
      <c r="F109" s="44" t="s">
        <v>86</v>
      </c>
      <c r="G109" s="74">
        <f>IF(G103&lt;=H107,0,G103-H107)</f>
        <v>0</v>
      </c>
      <c r="H109" s="112">
        <f>IF(AND(G103=0,OR(H105=0,H105="")),0,IF(G109&gt;0,H107+H105,G103+H105))</f>
        <v>0</v>
      </c>
      <c r="I109" s="92" t="s">
        <v>87</v>
      </c>
    </row>
    <row r="110" spans="1:9" ht="20.25" thickTop="1" thickBot="1" x14ac:dyDescent="0.45">
      <c r="B110" s="113"/>
      <c r="C110" s="49"/>
      <c r="D110" s="49"/>
      <c r="E110" s="44"/>
      <c r="F110" s="50" t="str">
        <f>IF(E108="","",TEXT(E108+1,"m/d")&amp;"～"&amp;TEXT(E111,"m/d"))</f>
        <v>4/11～4/15</v>
      </c>
      <c r="G110" s="53" t="str">
        <f>IF(OR(H110="",H110=0),"",TEXT(E115,"m/d")&amp;"日引落リボ払い手数料②")</f>
        <v/>
      </c>
      <c r="H110" s="88">
        <f>IF(E108="","",G109*$G$2*(E111-E108)/D111)</f>
        <v>0</v>
      </c>
      <c r="I110" s="114"/>
    </row>
    <row r="111" spans="1:9" ht="20.25" thickTop="1" thickBot="1" x14ac:dyDescent="0.45">
      <c r="B111" s="113"/>
      <c r="C111" s="49"/>
      <c r="D111" s="88">
        <f>IF(B109="","",IF(OR(MOD(B109,400)=0,AND(MOD(B109,4)=0,MOD(B109,100)&lt;&gt;0)),366, 365))</f>
        <v>365</v>
      </c>
      <c r="E111" s="73">
        <f>IF(B109="","",IF($C$2="末",EOMONTH(DATE(B109,C109,1),0),DATE(B109,C109,$C$2)))</f>
        <v>44301</v>
      </c>
      <c r="F111" s="74" t="str">
        <f>C109&amp;"月締め日"</f>
        <v>4月締め日</v>
      </c>
      <c r="G111" s="50" t="str">
        <f>IF(E115="","",TEXT(E115,"m/d")&amp;"日引落")</f>
        <v>5/10日引落</v>
      </c>
      <c r="H111" s="74">
        <f>IF(E108="","",ROUNDDOWN(H110+H106,0))</f>
        <v>0</v>
      </c>
      <c r="I111" s="97" t="s">
        <v>82</v>
      </c>
    </row>
    <row r="112" spans="1:9" ht="20.25" thickTop="1" thickBot="1" x14ac:dyDescent="0.45">
      <c r="B112" s="115"/>
      <c r="C112" s="99"/>
      <c r="D112" s="100">
        <f>IF(B109="","",IF(OR(MOD(B115,400)=0,AND(MOD(B115,4)=0,MOD(B115,100)&lt;&gt;0)),366, 365))</f>
        <v>365</v>
      </c>
      <c r="E112" s="101"/>
      <c r="F112" s="51" t="str">
        <f>IF(E111="","",TEXT(E111+1,"m/d")&amp;"～"&amp;TEXT(E114,"m/d"))</f>
        <v>4/16～5/10</v>
      </c>
      <c r="G112" s="52" t="str">
        <f>IF(OR(H112="",H112=0),"",TEXT(E121,"m/d")&amp;"日引落リボ払い手数料①")</f>
        <v/>
      </c>
      <c r="H112" s="116">
        <f>IF(E111="","",IF($C$2="末",G109*$G$2*$D$2/D112,G109*$G$2*((EOMONTH(E111,0)-E111)/D111+$D$2/D112)))</f>
        <v>0</v>
      </c>
      <c r="I112" s="117"/>
    </row>
    <row r="113" spans="1:9" ht="20.25" thickTop="1" thickBot="1" x14ac:dyDescent="0.45">
      <c r="A113" s="78">
        <v>18</v>
      </c>
      <c r="B113" s="104"/>
      <c r="C113" s="105"/>
      <c r="D113" s="105"/>
      <c r="E113" s="106"/>
      <c r="F113" s="48" t="s">
        <v>23</v>
      </c>
      <c r="G113" s="118"/>
      <c r="H113" s="82">
        <v>5000</v>
      </c>
      <c r="I113" s="83" t="s">
        <v>85</v>
      </c>
    </row>
    <row r="114" spans="1:9" ht="20.25" thickTop="1" thickBot="1" x14ac:dyDescent="0.45">
      <c r="B114" s="109"/>
      <c r="C114" s="44"/>
      <c r="D114" s="44"/>
      <c r="E114" s="73">
        <f>IF(E111="","",DATE(YEAR(E111),MONTH(E111)+1,$D$2))</f>
        <v>44326</v>
      </c>
      <c r="F114" s="85" t="s">
        <v>83</v>
      </c>
      <c r="G114" s="86"/>
      <c r="H114" s="86"/>
      <c r="I114" s="110"/>
    </row>
    <row r="115" spans="1:9" ht="20.25" thickTop="1" thickBot="1" x14ac:dyDescent="0.45">
      <c r="B115" s="102">
        <f>IF(E115="","",YEAR(E115))</f>
        <v>2021</v>
      </c>
      <c r="C115" s="88">
        <f>IF(E115="","",MONTH(E115))</f>
        <v>5</v>
      </c>
      <c r="D115" s="49"/>
      <c r="E115" s="111">
        <f>IF(E114="","",IF(WORKDAY(WORKDAY(E114,-1,holiday),1,holiday)=E114,E114,WORKDAY(E114,1,holiday)))</f>
        <v>44326</v>
      </c>
      <c r="F115" s="44" t="s">
        <v>86</v>
      </c>
      <c r="G115" s="74">
        <f>IF(G109&lt;=H113,0,G109-H113)</f>
        <v>0</v>
      </c>
      <c r="H115" s="112">
        <f>IF(AND(G109=0,OR(H111=0,H111="")),0,IF(G115&gt;0,H113+H111,G109+H111))</f>
        <v>0</v>
      </c>
      <c r="I115" s="92" t="s">
        <v>87</v>
      </c>
    </row>
    <row r="116" spans="1:9" ht="20.25" thickTop="1" thickBot="1" x14ac:dyDescent="0.45">
      <c r="B116" s="113"/>
      <c r="C116" s="49"/>
      <c r="D116" s="49"/>
      <c r="E116" s="44"/>
      <c r="F116" s="50" t="str">
        <f>IF(E114="","",TEXT(E114+1,"m/d")&amp;"～"&amp;TEXT(E117,"m/d"))</f>
        <v>5/11～5/15</v>
      </c>
      <c r="G116" s="53" t="str">
        <f>IF(OR(H116="",H116=0),"",TEXT(E121,"m/d")&amp;"日引落リボ払い手数料②")</f>
        <v/>
      </c>
      <c r="H116" s="88">
        <f>IF(E114="","",G115*$G$2*(E117-E114)/D117)</f>
        <v>0</v>
      </c>
      <c r="I116" s="114"/>
    </row>
    <row r="117" spans="1:9" ht="20.25" thickTop="1" thickBot="1" x14ac:dyDescent="0.45">
      <c r="B117" s="113"/>
      <c r="C117" s="49"/>
      <c r="D117" s="88">
        <f>IF(B115="","",IF(OR(MOD(B115,400)=0,AND(MOD(B115,4)=0,MOD(B115,100)&lt;&gt;0)),366, 365))</f>
        <v>365</v>
      </c>
      <c r="E117" s="73">
        <f>IF(B115="","",IF($C$2="末",EOMONTH(DATE(B115,C115,1),0),DATE(B115,C115,$C$2)))</f>
        <v>44331</v>
      </c>
      <c r="F117" s="74" t="str">
        <f>C115&amp;"月締め日"</f>
        <v>5月締め日</v>
      </c>
      <c r="G117" s="50" t="str">
        <f>IF(E121="","",TEXT(E121,"m/d")&amp;"日引落")</f>
        <v>6/10日引落</v>
      </c>
      <c r="H117" s="74">
        <f>IF(E114="","",ROUNDDOWN(H116+H112,0))</f>
        <v>0</v>
      </c>
      <c r="I117" s="97" t="s">
        <v>82</v>
      </c>
    </row>
    <row r="118" spans="1:9" ht="20.25" thickTop="1" thickBot="1" x14ac:dyDescent="0.45">
      <c r="B118" s="115"/>
      <c r="C118" s="99"/>
      <c r="D118" s="100">
        <f>IF(B115="","",IF(OR(MOD(B121,400)=0,AND(MOD(B121,4)=0,MOD(B121,100)&lt;&gt;0)),366, 365))</f>
        <v>365</v>
      </c>
      <c r="E118" s="101"/>
      <c r="F118" s="51" t="str">
        <f>IF(E117="","",TEXT(E117+1,"m/d")&amp;"～"&amp;TEXT(E120,"m/d"))</f>
        <v>5/16～6/10</v>
      </c>
      <c r="G118" s="52" t="str">
        <f>IF(OR(H118="",H118=0),"",TEXT(E127,"m/d")&amp;"日引落リボ払い手数料①")</f>
        <v/>
      </c>
      <c r="H118" s="116">
        <f>IF(E117="","",IF($C$2="末",G115*$G$2*$D$2/D118,G115*$G$2*((EOMONTH(E117,0)-E117)/D117+$D$2/D118)))</f>
        <v>0</v>
      </c>
      <c r="I118" s="117"/>
    </row>
    <row r="119" spans="1:9" ht="20.25" thickTop="1" thickBot="1" x14ac:dyDescent="0.45">
      <c r="A119" s="78">
        <v>19</v>
      </c>
      <c r="B119" s="104"/>
      <c r="C119" s="105"/>
      <c r="D119" s="105"/>
      <c r="E119" s="106"/>
      <c r="F119" s="48" t="s">
        <v>23</v>
      </c>
      <c r="G119" s="118"/>
      <c r="H119" s="82">
        <v>5000</v>
      </c>
      <c r="I119" s="83" t="s">
        <v>85</v>
      </c>
    </row>
    <row r="120" spans="1:9" ht="20.25" thickTop="1" thickBot="1" x14ac:dyDescent="0.45">
      <c r="B120" s="109"/>
      <c r="C120" s="44"/>
      <c r="D120" s="44"/>
      <c r="E120" s="73">
        <f>IF(E117="","",DATE(YEAR(E117),MONTH(E117)+1,$D$2))</f>
        <v>44357</v>
      </c>
      <c r="F120" s="85" t="s">
        <v>83</v>
      </c>
      <c r="G120" s="86"/>
      <c r="H120" s="86"/>
      <c r="I120" s="110"/>
    </row>
    <row r="121" spans="1:9" ht="20.25" thickTop="1" thickBot="1" x14ac:dyDescent="0.45">
      <c r="B121" s="102">
        <f>IF(E121="","",YEAR(E121))</f>
        <v>2021</v>
      </c>
      <c r="C121" s="88">
        <f>IF(E121="","",MONTH(E121))</f>
        <v>6</v>
      </c>
      <c r="D121" s="49"/>
      <c r="E121" s="111">
        <f>IF(E120="","",IF(WORKDAY(WORKDAY(E120,-1,holiday),1,holiday)=E120,E120,WORKDAY(E120,1,holiday)))</f>
        <v>44357</v>
      </c>
      <c r="F121" s="44" t="s">
        <v>86</v>
      </c>
      <c r="G121" s="74">
        <f>IF(G115&lt;=H119,0,G115-H119)</f>
        <v>0</v>
      </c>
      <c r="H121" s="112">
        <f>IF(AND(G115=0,OR(H117=0,H117="")),0,IF(G121&gt;0,H119+H117,G115+H117))</f>
        <v>0</v>
      </c>
      <c r="I121" s="92" t="s">
        <v>87</v>
      </c>
    </row>
    <row r="122" spans="1:9" ht="20.25" thickTop="1" thickBot="1" x14ac:dyDescent="0.45">
      <c r="B122" s="113"/>
      <c r="C122" s="49"/>
      <c r="D122" s="49"/>
      <c r="E122" s="44"/>
      <c r="F122" s="50" t="str">
        <f>IF(E120="","",TEXT(E120+1,"m/d")&amp;"～"&amp;TEXT(E123,"m/d"))</f>
        <v>6/11～6/15</v>
      </c>
      <c r="G122" s="53" t="str">
        <f>IF(OR(H122="",H122=0),"",TEXT(E127,"m/d")&amp;"日引落リボ払い手数料②")</f>
        <v/>
      </c>
      <c r="H122" s="88">
        <f>IF(E120="","",G121*$G$2*(E123-E120)/D123)</f>
        <v>0</v>
      </c>
      <c r="I122" s="114"/>
    </row>
    <row r="123" spans="1:9" ht="20.25" thickTop="1" thickBot="1" x14ac:dyDescent="0.45">
      <c r="B123" s="113"/>
      <c r="C123" s="49"/>
      <c r="D123" s="88">
        <f>IF(B121="","",IF(OR(MOD(B121,400)=0,AND(MOD(B121,4)=0,MOD(B121,100)&lt;&gt;0)),366, 365))</f>
        <v>365</v>
      </c>
      <c r="E123" s="73">
        <f>IF(B121="","",IF($C$2="末",EOMONTH(DATE(B121,C121,1),0),DATE(B121,C121,$C$2)))</f>
        <v>44362</v>
      </c>
      <c r="F123" s="74" t="str">
        <f>C121&amp;"月締め日"</f>
        <v>6月締め日</v>
      </c>
      <c r="G123" s="50" t="str">
        <f>IF(E127="","",TEXT(E127,"m/d")&amp;"日引落")</f>
        <v>7/12日引落</v>
      </c>
      <c r="H123" s="74">
        <f>IF(E120="","",ROUNDDOWN(H122+H118,0))</f>
        <v>0</v>
      </c>
      <c r="I123" s="97" t="s">
        <v>82</v>
      </c>
    </row>
    <row r="124" spans="1:9" ht="20.25" thickTop="1" thickBot="1" x14ac:dyDescent="0.45">
      <c r="B124" s="115"/>
      <c r="C124" s="99"/>
      <c r="D124" s="100">
        <f>IF(B121="","",IF(OR(MOD(B127,400)=0,AND(MOD(B127,4)=0,MOD(B127,100)&lt;&gt;0)),366, 365))</f>
        <v>365</v>
      </c>
      <c r="E124" s="101"/>
      <c r="F124" s="51" t="str">
        <f>IF(E123="","",TEXT(E123+1,"m/d")&amp;"～"&amp;TEXT(E126,"m/d"))</f>
        <v>6/16～7/10</v>
      </c>
      <c r="G124" s="52" t="str">
        <f>IF(OR(H124="",H124=0),"",TEXT(E133,"m/d")&amp;"日引落リボ払い手数料①")</f>
        <v/>
      </c>
      <c r="H124" s="116">
        <f>IF(E123="","",IF($C$2="末",G121*$G$2*$D$2/D124,G121*$G$2*((EOMONTH(E123,0)-E123)/D123+$D$2/D124)))</f>
        <v>0</v>
      </c>
      <c r="I124" s="117"/>
    </row>
    <row r="125" spans="1:9" ht="20.25" thickTop="1" thickBot="1" x14ac:dyDescent="0.45">
      <c r="A125" s="78">
        <v>20</v>
      </c>
      <c r="B125" s="104"/>
      <c r="C125" s="105"/>
      <c r="D125" s="105"/>
      <c r="E125" s="106"/>
      <c r="F125" s="48" t="s">
        <v>23</v>
      </c>
      <c r="G125" s="118"/>
      <c r="H125" s="82">
        <v>5000</v>
      </c>
      <c r="I125" s="83" t="s">
        <v>85</v>
      </c>
    </row>
    <row r="126" spans="1:9" ht="20.25" thickTop="1" thickBot="1" x14ac:dyDescent="0.45">
      <c r="B126" s="109"/>
      <c r="C126" s="44"/>
      <c r="D126" s="44"/>
      <c r="E126" s="73">
        <f>IF(E123="","",DATE(YEAR(E123),MONTH(E123)+1,$D$2))</f>
        <v>44387</v>
      </c>
      <c r="F126" s="85" t="s">
        <v>83</v>
      </c>
      <c r="G126" s="86"/>
      <c r="H126" s="86"/>
      <c r="I126" s="110"/>
    </row>
    <row r="127" spans="1:9" ht="20.25" thickTop="1" thickBot="1" x14ac:dyDescent="0.45">
      <c r="B127" s="102">
        <f>IF(E127="","",YEAR(E127))</f>
        <v>2021</v>
      </c>
      <c r="C127" s="88">
        <f>IF(E127="","",MONTH(E127))</f>
        <v>7</v>
      </c>
      <c r="D127" s="49"/>
      <c r="E127" s="111">
        <f>IF(E126="","",IF(WORKDAY(WORKDAY(E126,-1,holiday),1,holiday)=E126,E126,WORKDAY(E126,1,holiday)))</f>
        <v>44389</v>
      </c>
      <c r="F127" s="44" t="s">
        <v>86</v>
      </c>
      <c r="G127" s="74">
        <f>IF(G121&lt;=H125,0,G121-H125)</f>
        <v>0</v>
      </c>
      <c r="H127" s="112">
        <f>IF(AND(G121=0,OR(H123=0,H123="")),0,IF(G127&gt;0,H125+H123,G121+H123))</f>
        <v>0</v>
      </c>
      <c r="I127" s="92" t="s">
        <v>87</v>
      </c>
    </row>
    <row r="128" spans="1:9" ht="20.25" thickTop="1" thickBot="1" x14ac:dyDescent="0.45">
      <c r="B128" s="113"/>
      <c r="C128" s="49"/>
      <c r="D128" s="49"/>
      <c r="E128" s="44"/>
      <c r="F128" s="50" t="str">
        <f>IF(E126="","",TEXT(E126+1,"m/d")&amp;"～"&amp;TEXT(E129,"m/d"))</f>
        <v>7/11～7/15</v>
      </c>
      <c r="G128" s="53" t="str">
        <f>IF(OR(H128="",H128=0),"",TEXT(E133,"m/d")&amp;"日引落リボ払い手数料②")</f>
        <v/>
      </c>
      <c r="H128" s="88">
        <f>IF(E126="","",G127*$G$2*(E129-E126)/D129)</f>
        <v>0</v>
      </c>
      <c r="I128" s="114"/>
    </row>
    <row r="129" spans="1:9" ht="20.25" thickTop="1" thickBot="1" x14ac:dyDescent="0.45">
      <c r="B129" s="113"/>
      <c r="C129" s="49"/>
      <c r="D129" s="88">
        <f>IF(B127="","",IF(OR(MOD(B127,400)=0,AND(MOD(B127,4)=0,MOD(B127,100)&lt;&gt;0)),366, 365))</f>
        <v>365</v>
      </c>
      <c r="E129" s="73">
        <f>IF(B127="","",IF($C$2="末",EOMONTH(DATE(B127,C127,1),0),DATE(B127,C127,$C$2)))</f>
        <v>44392</v>
      </c>
      <c r="F129" s="74" t="str">
        <f>C127&amp;"月締め日"</f>
        <v>7月締め日</v>
      </c>
      <c r="G129" s="50" t="str">
        <f>IF(E133="","",TEXT(E133,"m/d")&amp;"日引落")</f>
        <v>8/10日引落</v>
      </c>
      <c r="H129" s="74">
        <f>IF(E126="","",ROUNDDOWN(H128+H124,0))</f>
        <v>0</v>
      </c>
      <c r="I129" s="97" t="s">
        <v>82</v>
      </c>
    </row>
    <row r="130" spans="1:9" ht="20.25" thickTop="1" thickBot="1" x14ac:dyDescent="0.45">
      <c r="B130" s="115"/>
      <c r="C130" s="99"/>
      <c r="D130" s="100">
        <f>IF(B127="","",IF(OR(MOD(B133,400)=0,AND(MOD(B133,4)=0,MOD(B133,100)&lt;&gt;0)),366, 365))</f>
        <v>365</v>
      </c>
      <c r="E130" s="101"/>
      <c r="F130" s="51" t="str">
        <f>IF(E129="","",TEXT(E129+1,"m/d")&amp;"～"&amp;TEXT(E132,"m/d"))</f>
        <v>7/16～8/10</v>
      </c>
      <c r="G130" s="52" t="str">
        <f>IF(OR(H130="",H130=0),"",TEXT(E139,"m/d")&amp;"日引落リボ払い手数料①")</f>
        <v/>
      </c>
      <c r="H130" s="116">
        <f>IF(E129="","",IF($C$2="末",G127*$G$2*$D$2/D130,G127*$G$2*((EOMONTH(E129,0)-E129)/D129+$D$2/D130)))</f>
        <v>0</v>
      </c>
      <c r="I130" s="117"/>
    </row>
    <row r="131" spans="1:9" ht="20.25" thickTop="1" thickBot="1" x14ac:dyDescent="0.45">
      <c r="A131" s="78">
        <v>21</v>
      </c>
      <c r="B131" s="104"/>
      <c r="C131" s="105"/>
      <c r="D131" s="105"/>
      <c r="E131" s="106"/>
      <c r="F131" s="48" t="s">
        <v>23</v>
      </c>
      <c r="G131" s="118"/>
      <c r="H131" s="82">
        <v>5000</v>
      </c>
      <c r="I131" s="83" t="s">
        <v>85</v>
      </c>
    </row>
    <row r="132" spans="1:9" ht="20.25" thickTop="1" thickBot="1" x14ac:dyDescent="0.45">
      <c r="B132" s="109"/>
      <c r="C132" s="44"/>
      <c r="D132" s="44"/>
      <c r="E132" s="73">
        <f>IF(E129="","",DATE(YEAR(E129),MONTH(E129)+1,$D$2))</f>
        <v>44418</v>
      </c>
      <c r="F132" s="85" t="s">
        <v>83</v>
      </c>
      <c r="G132" s="86"/>
      <c r="H132" s="86"/>
      <c r="I132" s="110"/>
    </row>
    <row r="133" spans="1:9" ht="20.25" thickTop="1" thickBot="1" x14ac:dyDescent="0.45">
      <c r="B133" s="102">
        <f>IF(E133="","",YEAR(E133))</f>
        <v>2021</v>
      </c>
      <c r="C133" s="88">
        <f>IF(E133="","",MONTH(E133))</f>
        <v>8</v>
      </c>
      <c r="D133" s="49"/>
      <c r="E133" s="111">
        <f>IF(E132="","",IF(WORKDAY(WORKDAY(E132,-1,holiday),1,holiday)=E132,E132,WORKDAY(E132,1,holiday)))</f>
        <v>44418</v>
      </c>
      <c r="F133" s="44" t="s">
        <v>86</v>
      </c>
      <c r="G133" s="74">
        <f>IF(G127&lt;=H131,0,G127-H131)</f>
        <v>0</v>
      </c>
      <c r="H133" s="112">
        <f>IF(AND(G127=0,OR(H129=0,H129="")),0,IF(G133&gt;0,H131+H129,G127+H129))</f>
        <v>0</v>
      </c>
      <c r="I133" s="92" t="s">
        <v>87</v>
      </c>
    </row>
    <row r="134" spans="1:9" ht="20.25" thickTop="1" thickBot="1" x14ac:dyDescent="0.45">
      <c r="B134" s="113"/>
      <c r="C134" s="49"/>
      <c r="D134" s="49"/>
      <c r="E134" s="44"/>
      <c r="F134" s="50" t="str">
        <f>IF(E132="","",TEXT(E132+1,"m/d")&amp;"～"&amp;TEXT(E135,"m/d"))</f>
        <v>8/11～8/15</v>
      </c>
      <c r="G134" s="53" t="str">
        <f>IF(OR(H134="",H134=0),"",TEXT(E139,"m/d")&amp;"日引落リボ払い手数料②")</f>
        <v/>
      </c>
      <c r="H134" s="88">
        <f>IF(E132="","",G133*$G$2*(E135-E132)/D135)</f>
        <v>0</v>
      </c>
      <c r="I134" s="114"/>
    </row>
    <row r="135" spans="1:9" ht="20.25" thickTop="1" thickBot="1" x14ac:dyDescent="0.45">
      <c r="B135" s="113"/>
      <c r="C135" s="49"/>
      <c r="D135" s="88">
        <f>IF(B133="","",IF(OR(MOD(B133,400)=0,AND(MOD(B133,4)=0,MOD(B133,100)&lt;&gt;0)),366, 365))</f>
        <v>365</v>
      </c>
      <c r="E135" s="73">
        <f>IF(B133="","",IF($C$2="末",EOMONTH(DATE(B133,C133,1),0),DATE(B133,C133,$C$2)))</f>
        <v>44423</v>
      </c>
      <c r="F135" s="74" t="str">
        <f>C133&amp;"月締め日"</f>
        <v>8月締め日</v>
      </c>
      <c r="G135" s="50" t="str">
        <f>IF(E139="","",TEXT(E139,"m/d")&amp;"日引落")</f>
        <v>9/10日引落</v>
      </c>
      <c r="H135" s="74">
        <f>IF(E132="","",ROUNDDOWN(H134+H130,0))</f>
        <v>0</v>
      </c>
      <c r="I135" s="97" t="s">
        <v>82</v>
      </c>
    </row>
    <row r="136" spans="1:9" ht="20.25" thickTop="1" thickBot="1" x14ac:dyDescent="0.45">
      <c r="B136" s="115"/>
      <c r="C136" s="99"/>
      <c r="D136" s="100">
        <f>IF(B133="","",IF(OR(MOD(B139,400)=0,AND(MOD(B139,4)=0,MOD(B139,100)&lt;&gt;0)),366, 365))</f>
        <v>365</v>
      </c>
      <c r="E136" s="101"/>
      <c r="F136" s="51" t="str">
        <f>IF(E135="","",TEXT(E135+1,"m/d")&amp;"～"&amp;TEXT(E138,"m/d"))</f>
        <v>8/16～9/10</v>
      </c>
      <c r="G136" s="52" t="str">
        <f>IF(OR(H136="",H136=0),"",TEXT(E145,"m/d")&amp;"日引落リボ払い手数料①")</f>
        <v/>
      </c>
      <c r="H136" s="116">
        <f>IF(E135="","",IF($C$2="末",G133*$G$2*$D$2/D136,G133*$G$2*((EOMONTH(E135,0)-E135)/D135+$D$2/D136)))</f>
        <v>0</v>
      </c>
      <c r="I136" s="117"/>
    </row>
    <row r="137" spans="1:9" ht="20.25" thickTop="1" thickBot="1" x14ac:dyDescent="0.45">
      <c r="A137" s="78">
        <v>22</v>
      </c>
      <c r="B137" s="104"/>
      <c r="C137" s="105"/>
      <c r="D137" s="105"/>
      <c r="E137" s="106"/>
      <c r="F137" s="48" t="s">
        <v>23</v>
      </c>
      <c r="G137" s="118"/>
      <c r="H137" s="82">
        <v>5000</v>
      </c>
      <c r="I137" s="83" t="s">
        <v>85</v>
      </c>
    </row>
    <row r="138" spans="1:9" ht="20.25" thickTop="1" thickBot="1" x14ac:dyDescent="0.45">
      <c r="B138" s="109"/>
      <c r="C138" s="44"/>
      <c r="D138" s="44"/>
      <c r="E138" s="73">
        <f>IF(E135="","",DATE(YEAR(E135),MONTH(E135)+1,$D$2))</f>
        <v>44449</v>
      </c>
      <c r="F138" s="85" t="s">
        <v>83</v>
      </c>
      <c r="G138" s="86"/>
      <c r="H138" s="86"/>
      <c r="I138" s="110"/>
    </row>
    <row r="139" spans="1:9" ht="20.25" thickTop="1" thickBot="1" x14ac:dyDescent="0.45">
      <c r="B139" s="102">
        <f>IF(E139="","",YEAR(E139))</f>
        <v>2021</v>
      </c>
      <c r="C139" s="88">
        <f>IF(E139="","",MONTH(E139))</f>
        <v>9</v>
      </c>
      <c r="D139" s="49"/>
      <c r="E139" s="111">
        <f>IF(E138="","",IF(WORKDAY(WORKDAY(E138,-1,holiday),1,holiday)=E138,E138,WORKDAY(E138,1,holiday)))</f>
        <v>44449</v>
      </c>
      <c r="F139" s="44" t="s">
        <v>86</v>
      </c>
      <c r="G139" s="74">
        <f>IF(G133&lt;=H137,0,G133-H137)</f>
        <v>0</v>
      </c>
      <c r="H139" s="112">
        <f>IF(AND(G133=0,OR(H135=0,H135="")),0,IF(G139&gt;0,H137+H135,G133+H135))</f>
        <v>0</v>
      </c>
      <c r="I139" s="92" t="s">
        <v>87</v>
      </c>
    </row>
    <row r="140" spans="1:9" ht="20.25" thickTop="1" thickBot="1" x14ac:dyDescent="0.45">
      <c r="B140" s="113"/>
      <c r="C140" s="49"/>
      <c r="D140" s="49"/>
      <c r="E140" s="44"/>
      <c r="F140" s="50" t="str">
        <f>IF(E138="","",TEXT(E138+1,"m/d")&amp;"～"&amp;TEXT(E141,"m/d"))</f>
        <v>9/11～9/15</v>
      </c>
      <c r="G140" s="53" t="str">
        <f>IF(OR(H140="",H140=0),"",TEXT(E145,"m/d")&amp;"日引落リボ払い手数料②")</f>
        <v/>
      </c>
      <c r="H140" s="88">
        <f>IF(E138="","",G139*$G$2*(E141-E138)/D141)</f>
        <v>0</v>
      </c>
      <c r="I140" s="114"/>
    </row>
    <row r="141" spans="1:9" ht="20.25" thickTop="1" thickBot="1" x14ac:dyDescent="0.45">
      <c r="B141" s="113"/>
      <c r="C141" s="49"/>
      <c r="D141" s="88">
        <f>IF(B139="","",IF(OR(MOD(B139,400)=0,AND(MOD(B139,4)=0,MOD(B139,100)&lt;&gt;0)),366, 365))</f>
        <v>365</v>
      </c>
      <c r="E141" s="73">
        <f>IF(B139="","",IF($C$2="末",EOMONTH(DATE(B139,C139,1),0),DATE(B139,C139,$C$2)))</f>
        <v>44454</v>
      </c>
      <c r="F141" s="74" t="str">
        <f>C139&amp;"月締め日"</f>
        <v>9月締め日</v>
      </c>
      <c r="G141" s="50" t="str">
        <f>IF(E145="","",TEXT(E145,"m/d")&amp;"日引落")</f>
        <v>10/11日引落</v>
      </c>
      <c r="H141" s="74">
        <f>IF(E138="","",ROUNDDOWN(H140+H136,0))</f>
        <v>0</v>
      </c>
      <c r="I141" s="97" t="s">
        <v>82</v>
      </c>
    </row>
    <row r="142" spans="1:9" ht="20.25" thickTop="1" thickBot="1" x14ac:dyDescent="0.45">
      <c r="B142" s="115"/>
      <c r="C142" s="99"/>
      <c r="D142" s="100">
        <f>IF(B139="","",IF(OR(MOD(B145,400)=0,AND(MOD(B145,4)=0,MOD(B145,100)&lt;&gt;0)),366, 365))</f>
        <v>365</v>
      </c>
      <c r="E142" s="101"/>
      <c r="F142" s="51" t="str">
        <f>IF(E141="","",TEXT(E141+1,"m/d")&amp;"～"&amp;TEXT(E144,"m/d"))</f>
        <v>9/16～10/10</v>
      </c>
      <c r="G142" s="52" t="str">
        <f>IF(OR(H142="",H142=0),"",TEXT(E151,"m/d")&amp;"日引落リボ払い手数料①")</f>
        <v/>
      </c>
      <c r="H142" s="116">
        <f>IF(E141="","",IF($C$2="末",G139*$G$2*$D$2/D142,G139*$G$2*((EOMONTH(E141,0)-E141)/D141+$D$2/D142)))</f>
        <v>0</v>
      </c>
      <c r="I142" s="117"/>
    </row>
    <row r="143" spans="1:9" ht="20.25" thickTop="1" thickBot="1" x14ac:dyDescent="0.45">
      <c r="A143" s="78">
        <v>23</v>
      </c>
      <c r="B143" s="104"/>
      <c r="C143" s="105"/>
      <c r="D143" s="105"/>
      <c r="E143" s="106"/>
      <c r="F143" s="48" t="s">
        <v>23</v>
      </c>
      <c r="G143" s="118"/>
      <c r="H143" s="82">
        <v>5000</v>
      </c>
      <c r="I143" s="83" t="s">
        <v>85</v>
      </c>
    </row>
    <row r="144" spans="1:9" ht="20.25" thickTop="1" thickBot="1" x14ac:dyDescent="0.45">
      <c r="B144" s="109"/>
      <c r="C144" s="44"/>
      <c r="D144" s="44"/>
      <c r="E144" s="73">
        <f>IF(E141="","",DATE(YEAR(E141),MONTH(E141)+1,$D$2))</f>
        <v>44479</v>
      </c>
      <c r="F144" s="85" t="s">
        <v>83</v>
      </c>
      <c r="G144" s="86"/>
      <c r="H144" s="86"/>
      <c r="I144" s="110"/>
    </row>
    <row r="145" spans="1:9" ht="20.25" thickTop="1" thickBot="1" x14ac:dyDescent="0.45">
      <c r="B145" s="102">
        <f>IF(E145="","",YEAR(E145))</f>
        <v>2021</v>
      </c>
      <c r="C145" s="88">
        <f>IF(E145="","",MONTH(E145))</f>
        <v>10</v>
      </c>
      <c r="D145" s="49"/>
      <c r="E145" s="111">
        <f>IF(E144="","",IF(WORKDAY(WORKDAY(E144,-1,holiday),1,holiday)=E144,E144,WORKDAY(E144,1,holiday)))</f>
        <v>44480</v>
      </c>
      <c r="F145" s="44" t="s">
        <v>86</v>
      </c>
      <c r="G145" s="74">
        <f>IF(G139&lt;=H143,0,G139-H143)</f>
        <v>0</v>
      </c>
      <c r="H145" s="112">
        <f>IF(AND(G139=0,OR(H141=0,H141="")),0,IF(G145&gt;0,H143+H141,G139+H141))</f>
        <v>0</v>
      </c>
      <c r="I145" s="92" t="s">
        <v>87</v>
      </c>
    </row>
    <row r="146" spans="1:9" ht="20.25" thickTop="1" thickBot="1" x14ac:dyDescent="0.45">
      <c r="B146" s="113"/>
      <c r="C146" s="49"/>
      <c r="D146" s="49"/>
      <c r="E146" s="44"/>
      <c r="F146" s="50" t="str">
        <f>IF(E144="","",TEXT(E144+1,"m/d")&amp;"～"&amp;TEXT(E147,"m/d"))</f>
        <v>10/11～10/15</v>
      </c>
      <c r="G146" s="53" t="str">
        <f>IF(OR(H146="",H146=0),"",TEXT(E151,"m/d")&amp;"日引落リボ払い手数料②")</f>
        <v/>
      </c>
      <c r="H146" s="88">
        <f>IF(E144="","",G145*$G$2*(E147-E144)/D147)</f>
        <v>0</v>
      </c>
      <c r="I146" s="114"/>
    </row>
    <row r="147" spans="1:9" ht="20.25" thickTop="1" thickBot="1" x14ac:dyDescent="0.45">
      <c r="B147" s="113"/>
      <c r="C147" s="49"/>
      <c r="D147" s="88">
        <f>IF(B145="","",IF(OR(MOD(B145,400)=0,AND(MOD(B145,4)=0,MOD(B145,100)&lt;&gt;0)),366, 365))</f>
        <v>365</v>
      </c>
      <c r="E147" s="73">
        <f>IF(B145="","",IF($C$2="末",EOMONTH(DATE(B145,C145,1),0),DATE(B145,C145,$C$2)))</f>
        <v>44484</v>
      </c>
      <c r="F147" s="74" t="str">
        <f>C145&amp;"月締め日"</f>
        <v>10月締め日</v>
      </c>
      <c r="G147" s="50" t="str">
        <f>IF(E151="","",TEXT(E151,"m/d")&amp;"日引落")</f>
        <v>11/10日引落</v>
      </c>
      <c r="H147" s="74">
        <f>IF(E144="","",ROUNDDOWN(H146+H142,0))</f>
        <v>0</v>
      </c>
      <c r="I147" s="97" t="s">
        <v>82</v>
      </c>
    </row>
    <row r="148" spans="1:9" ht="20.25" thickTop="1" thickBot="1" x14ac:dyDescent="0.45">
      <c r="B148" s="115"/>
      <c r="C148" s="99"/>
      <c r="D148" s="100">
        <f>IF(B145="","",IF(OR(MOD(B151,400)=0,AND(MOD(B151,4)=0,MOD(B151,100)&lt;&gt;0)),366, 365))</f>
        <v>365</v>
      </c>
      <c r="E148" s="101"/>
      <c r="F148" s="51" t="str">
        <f>IF(E147="","",TEXT(E147+1,"m/d")&amp;"～"&amp;TEXT(E150,"m/d"))</f>
        <v>10/16～11/10</v>
      </c>
      <c r="G148" s="52" t="str">
        <f>IF(OR(H148="",H148=0),"",TEXT(E157,"m/d")&amp;"日引落リボ払い手数料①")</f>
        <v/>
      </c>
      <c r="H148" s="116">
        <f>IF(E147="","",IF($C$2="末",G145*$G$2*$D$2/D148,G145*$G$2*((EOMONTH(E147,0)-E147)/D147+$D$2/D148)))</f>
        <v>0</v>
      </c>
      <c r="I148" s="117"/>
    </row>
    <row r="149" spans="1:9" ht="20.25" thickTop="1" thickBot="1" x14ac:dyDescent="0.45">
      <c r="A149" s="78">
        <v>24</v>
      </c>
      <c r="B149" s="104"/>
      <c r="C149" s="105"/>
      <c r="D149" s="105"/>
      <c r="E149" s="106"/>
      <c r="F149" s="48" t="s">
        <v>23</v>
      </c>
      <c r="G149" s="118"/>
      <c r="H149" s="82">
        <v>5000</v>
      </c>
      <c r="I149" s="83" t="s">
        <v>85</v>
      </c>
    </row>
    <row r="150" spans="1:9" ht="20.25" thickTop="1" thickBot="1" x14ac:dyDescent="0.45">
      <c r="B150" s="109"/>
      <c r="C150" s="44"/>
      <c r="D150" s="44"/>
      <c r="E150" s="73">
        <f>IF(E147="","",DATE(YEAR(E147),MONTH(E147)+1,$D$2))</f>
        <v>44510</v>
      </c>
      <c r="F150" s="85" t="s">
        <v>83</v>
      </c>
      <c r="G150" s="86"/>
      <c r="H150" s="86"/>
      <c r="I150" s="110"/>
    </row>
    <row r="151" spans="1:9" ht="20.25" thickTop="1" thickBot="1" x14ac:dyDescent="0.45">
      <c r="B151" s="102">
        <f>IF(E151="","",YEAR(E151))</f>
        <v>2021</v>
      </c>
      <c r="C151" s="88">
        <f>IF(E151="","",MONTH(E151))</f>
        <v>11</v>
      </c>
      <c r="D151" s="49"/>
      <c r="E151" s="111">
        <f>IF(E150="","",IF(WORKDAY(WORKDAY(E150,-1,holiday),1,holiday)=E150,E150,WORKDAY(E150,1,holiday)))</f>
        <v>44510</v>
      </c>
      <c r="F151" s="44" t="s">
        <v>86</v>
      </c>
      <c r="G151" s="74">
        <f>IF(G145&lt;=H149,0,G145-H149)</f>
        <v>0</v>
      </c>
      <c r="H151" s="112">
        <f>IF(AND(G145=0,OR(H147=0,H147="")),0,IF(G151&gt;0,H149+H147,G145+H147))</f>
        <v>0</v>
      </c>
      <c r="I151" s="92" t="s">
        <v>87</v>
      </c>
    </row>
    <row r="152" spans="1:9" ht="20.25" thickTop="1" thickBot="1" x14ac:dyDescent="0.45">
      <c r="B152" s="113"/>
      <c r="C152" s="49"/>
      <c r="D152" s="49"/>
      <c r="E152" s="44"/>
      <c r="F152" s="50" t="str">
        <f>IF(E150="","",TEXT(E150+1,"m/d")&amp;"～"&amp;TEXT(E153,"m/d"))</f>
        <v>11/11～11/15</v>
      </c>
      <c r="G152" s="53" t="str">
        <f>IF(OR(H152="",H152=0),"",TEXT(E157,"m/d")&amp;"日引落リボ払い手数料②")</f>
        <v/>
      </c>
      <c r="H152" s="88">
        <f>IF(E150="","",G151*$G$2*(E153-E150)/D153)</f>
        <v>0</v>
      </c>
      <c r="I152" s="114"/>
    </row>
    <row r="153" spans="1:9" ht="20.25" thickTop="1" thickBot="1" x14ac:dyDescent="0.45">
      <c r="B153" s="113"/>
      <c r="C153" s="49"/>
      <c r="D153" s="88">
        <f>IF(B151="","",IF(OR(MOD(B151,400)=0,AND(MOD(B151,4)=0,MOD(B151,100)&lt;&gt;0)),366, 365))</f>
        <v>365</v>
      </c>
      <c r="E153" s="73">
        <f>IF(B151="","",IF($C$2="末",EOMONTH(DATE(B151,C151,1),0),DATE(B151,C151,$C$2)))</f>
        <v>44515</v>
      </c>
      <c r="F153" s="74" t="str">
        <f>C151&amp;"月締め日"</f>
        <v>11月締め日</v>
      </c>
      <c r="G153" s="50" t="str">
        <f>IF(E157="","",TEXT(E157,"m/d")&amp;"日引落")</f>
        <v>12/10日引落</v>
      </c>
      <c r="H153" s="74">
        <f>IF(E150="","",ROUNDDOWN(H152+H148,0))</f>
        <v>0</v>
      </c>
      <c r="I153" s="97" t="s">
        <v>82</v>
      </c>
    </row>
    <row r="154" spans="1:9" ht="20.25" thickTop="1" thickBot="1" x14ac:dyDescent="0.45">
      <c r="B154" s="115"/>
      <c r="C154" s="99"/>
      <c r="D154" s="100">
        <f>IF(B151="","",IF(OR(MOD(B157,400)=0,AND(MOD(B157,4)=0,MOD(B157,100)&lt;&gt;0)),366, 365))</f>
        <v>365</v>
      </c>
      <c r="E154" s="101"/>
      <c r="F154" s="51" t="str">
        <f>IF(E153="","",TEXT(E153+1,"m/d")&amp;"～"&amp;TEXT(E156,"m/d"))</f>
        <v>11/16～12/10</v>
      </c>
      <c r="G154" s="52" t="str">
        <f>IF(OR(H154="",H154=0),"",TEXT(E163,"m/d")&amp;"日引落リボ払い手数料①")</f>
        <v/>
      </c>
      <c r="H154" s="116">
        <f>IF(E153="","",IF($C$2="末",G151*$G$2*$D$2/D154,G151*$G$2*((EOMONTH(E153,0)-E153)/D153+$D$2/D154)))</f>
        <v>0</v>
      </c>
      <c r="I154" s="117"/>
    </row>
    <row r="155" spans="1:9" ht="20.25" thickTop="1" thickBot="1" x14ac:dyDescent="0.45">
      <c r="A155" s="78">
        <v>25</v>
      </c>
      <c r="B155" s="104"/>
      <c r="C155" s="105"/>
      <c r="D155" s="105"/>
      <c r="E155" s="106"/>
      <c r="F155" s="48" t="s">
        <v>23</v>
      </c>
      <c r="G155" s="118"/>
      <c r="H155" s="82">
        <v>5000</v>
      </c>
      <c r="I155" s="83" t="s">
        <v>85</v>
      </c>
    </row>
    <row r="156" spans="1:9" ht="20.25" thickTop="1" thickBot="1" x14ac:dyDescent="0.45">
      <c r="B156" s="109"/>
      <c r="C156" s="44"/>
      <c r="D156" s="44"/>
      <c r="E156" s="73">
        <f>IF(E153="","",DATE(YEAR(E153),MONTH(E153)+1,$D$2))</f>
        <v>44540</v>
      </c>
      <c r="F156" s="85" t="s">
        <v>83</v>
      </c>
      <c r="G156" s="86"/>
      <c r="H156" s="86"/>
      <c r="I156" s="110"/>
    </row>
    <row r="157" spans="1:9" ht="20.25" thickTop="1" thickBot="1" x14ac:dyDescent="0.45">
      <c r="B157" s="102">
        <f>IF(E157="","",YEAR(E157))</f>
        <v>2021</v>
      </c>
      <c r="C157" s="88">
        <f>IF(E157="","",MONTH(E157))</f>
        <v>12</v>
      </c>
      <c r="D157" s="49"/>
      <c r="E157" s="111">
        <f>IF(E156="","",IF(WORKDAY(WORKDAY(E156,-1,holiday),1,holiday)=E156,E156,WORKDAY(E156,1,holiday)))</f>
        <v>44540</v>
      </c>
      <c r="F157" s="44" t="s">
        <v>86</v>
      </c>
      <c r="G157" s="74">
        <f>IF(G151&lt;=H155,0,G151-H155)</f>
        <v>0</v>
      </c>
      <c r="H157" s="112">
        <f>IF(AND(G151=0,OR(H153=0,H153="")),0,IF(G157&gt;0,H155+H153,G151+H153))</f>
        <v>0</v>
      </c>
      <c r="I157" s="92" t="s">
        <v>87</v>
      </c>
    </row>
    <row r="158" spans="1:9" ht="20.25" thickTop="1" thickBot="1" x14ac:dyDescent="0.45">
      <c r="B158" s="113"/>
      <c r="C158" s="49"/>
      <c r="D158" s="49"/>
      <c r="E158" s="44"/>
      <c r="F158" s="50" t="str">
        <f>IF(E156="","",TEXT(E156+1,"m/d")&amp;"～"&amp;TEXT(E159,"m/d"))</f>
        <v>12/11～12/15</v>
      </c>
      <c r="G158" s="53" t="str">
        <f>IF(OR(H158="",H158=0),"",TEXT(E163,"m/d")&amp;"日引落リボ払い手数料②")</f>
        <v/>
      </c>
      <c r="H158" s="88">
        <f>IF(E156="","",G157*$G$2*(E159-E156)/D159)</f>
        <v>0</v>
      </c>
      <c r="I158" s="114"/>
    </row>
    <row r="159" spans="1:9" ht="20.25" thickTop="1" thickBot="1" x14ac:dyDescent="0.45">
      <c r="B159" s="113"/>
      <c r="C159" s="49"/>
      <c r="D159" s="88">
        <f>IF(B157="","",IF(OR(MOD(B157,400)=0,AND(MOD(B157,4)=0,MOD(B157,100)&lt;&gt;0)),366, 365))</f>
        <v>365</v>
      </c>
      <c r="E159" s="73">
        <f>IF(B157="","",IF($C$2="末",EOMONTH(DATE(B157,C157,1),0),DATE(B157,C157,$C$2)))</f>
        <v>44545</v>
      </c>
      <c r="F159" s="74" t="str">
        <f>C157&amp;"月締め日"</f>
        <v>12月締め日</v>
      </c>
      <c r="G159" s="50" t="str">
        <f>IF(E163="","",TEXT(E163,"m/d")&amp;"日引落")</f>
        <v>1/11日引落</v>
      </c>
      <c r="H159" s="74">
        <f>IF(E156="","",ROUNDDOWN(H158+H154,0))</f>
        <v>0</v>
      </c>
      <c r="I159" s="97" t="s">
        <v>82</v>
      </c>
    </row>
    <row r="160" spans="1:9" ht="20.25" thickTop="1" thickBot="1" x14ac:dyDescent="0.45">
      <c r="B160" s="115"/>
      <c r="C160" s="99"/>
      <c r="D160" s="100">
        <f>IF(B157="","",IF(OR(MOD(B163,400)=0,AND(MOD(B163,4)=0,MOD(B163,100)&lt;&gt;0)),366, 365))</f>
        <v>365</v>
      </c>
      <c r="E160" s="101"/>
      <c r="F160" s="51" t="str">
        <f>IF(E159="","",TEXT(E159+1,"m/d")&amp;"～"&amp;TEXT(E162,"m/d"))</f>
        <v>12/16～1/10</v>
      </c>
      <c r="G160" s="52" t="str">
        <f>IF(OR(H160="",H160=0),"",TEXT(E169,"m/d")&amp;"日引落リボ払い手数料①")</f>
        <v/>
      </c>
      <c r="H160" s="116">
        <f>IF(E159="","",IF($C$2="末",G157*$G$2*$D$2/D160,G157*$G$2*((EOMONTH(E159,0)-E159)/D159+$D$2/D160)))</f>
        <v>0</v>
      </c>
      <c r="I160" s="117"/>
    </row>
    <row r="161" spans="1:9" ht="20.25" thickTop="1" thickBot="1" x14ac:dyDescent="0.45">
      <c r="A161" s="78">
        <v>26</v>
      </c>
      <c r="B161" s="104"/>
      <c r="C161" s="105"/>
      <c r="D161" s="105"/>
      <c r="E161" s="106"/>
      <c r="F161" s="48" t="s">
        <v>23</v>
      </c>
      <c r="G161" s="118"/>
      <c r="H161" s="82">
        <v>5000</v>
      </c>
      <c r="I161" s="83" t="s">
        <v>85</v>
      </c>
    </row>
    <row r="162" spans="1:9" ht="20.25" thickTop="1" thickBot="1" x14ac:dyDescent="0.45">
      <c r="B162" s="109"/>
      <c r="C162" s="44"/>
      <c r="D162" s="44"/>
      <c r="E162" s="73">
        <f>IF(E159="","",DATE(YEAR(E159),MONTH(E159)+1,$D$2))</f>
        <v>44571</v>
      </c>
      <c r="F162" s="85" t="s">
        <v>83</v>
      </c>
      <c r="G162" s="86"/>
      <c r="H162" s="86"/>
      <c r="I162" s="110"/>
    </row>
    <row r="163" spans="1:9" ht="20.25" thickTop="1" thickBot="1" x14ac:dyDescent="0.45">
      <c r="B163" s="102">
        <f>IF(E163="","",YEAR(E163))</f>
        <v>2022</v>
      </c>
      <c r="C163" s="88">
        <f>IF(E163="","",MONTH(E163))</f>
        <v>1</v>
      </c>
      <c r="D163" s="49"/>
      <c r="E163" s="111">
        <f>IF(E162="","",IF(WORKDAY(WORKDAY(E162,-1,holiday),1,holiday)=E162,E162,WORKDAY(E162,1,holiday)))</f>
        <v>44572</v>
      </c>
      <c r="F163" s="44" t="s">
        <v>86</v>
      </c>
      <c r="G163" s="74">
        <f>IF(G157&lt;=H161,0,G157-H161)</f>
        <v>0</v>
      </c>
      <c r="H163" s="112">
        <f>IF(AND(G157=0,OR(H159=0,H159="")),0,IF(G163&gt;0,H161+H159,G157+H159))</f>
        <v>0</v>
      </c>
      <c r="I163" s="92" t="s">
        <v>87</v>
      </c>
    </row>
    <row r="164" spans="1:9" ht="20.25" thickTop="1" thickBot="1" x14ac:dyDescent="0.45">
      <c r="B164" s="113"/>
      <c r="C164" s="49"/>
      <c r="D164" s="49"/>
      <c r="E164" s="44"/>
      <c r="F164" s="50" t="str">
        <f>IF(E162="","",TEXT(E162+1,"m/d")&amp;"～"&amp;TEXT(E165,"m/d"))</f>
        <v>1/11～1/15</v>
      </c>
      <c r="G164" s="53" t="str">
        <f>IF(OR(H164="",H164=0),"",TEXT(E169,"m/d")&amp;"日引落リボ払い手数料②")</f>
        <v/>
      </c>
      <c r="H164" s="88">
        <f>IF(E162="","",G163*$G$2*(E165-E162)/D165)</f>
        <v>0</v>
      </c>
      <c r="I164" s="114"/>
    </row>
    <row r="165" spans="1:9" ht="20.25" thickTop="1" thickBot="1" x14ac:dyDescent="0.45">
      <c r="B165" s="113"/>
      <c r="C165" s="49"/>
      <c r="D165" s="88">
        <f>IF(B163="","",IF(OR(MOD(B163,400)=0,AND(MOD(B163,4)=0,MOD(B163,100)&lt;&gt;0)),366, 365))</f>
        <v>365</v>
      </c>
      <c r="E165" s="73">
        <f>IF(B163="","",IF($C$2="末",EOMONTH(DATE(B163,C163,1),0),DATE(B163,C163,$C$2)))</f>
        <v>44576</v>
      </c>
      <c r="F165" s="74" t="str">
        <f>C163&amp;"月締め日"</f>
        <v>1月締め日</v>
      </c>
      <c r="G165" s="50" t="str">
        <f>IF(E169="","",TEXT(E169,"m/d")&amp;"日引落")</f>
        <v>2/10日引落</v>
      </c>
      <c r="H165" s="74">
        <f>IF(E162="","",ROUNDDOWN(H164+H160,0))</f>
        <v>0</v>
      </c>
      <c r="I165" s="97" t="s">
        <v>82</v>
      </c>
    </row>
    <row r="166" spans="1:9" ht="20.25" thickTop="1" thickBot="1" x14ac:dyDescent="0.45">
      <c r="B166" s="115"/>
      <c r="C166" s="99"/>
      <c r="D166" s="100">
        <f>IF(B163="","",IF(OR(MOD(B169,400)=0,AND(MOD(B169,4)=0,MOD(B169,100)&lt;&gt;0)),366, 365))</f>
        <v>365</v>
      </c>
      <c r="E166" s="101"/>
      <c r="F166" s="51" t="str">
        <f>IF(E165="","",TEXT(E165+1,"m/d")&amp;"～"&amp;TEXT(E168,"m/d"))</f>
        <v>1/16～2/10</v>
      </c>
      <c r="G166" s="52" t="str">
        <f>IF(OR(H166="",H166=0),"",TEXT(E175,"m/d")&amp;"日引落リボ払い手数料①")</f>
        <v/>
      </c>
      <c r="H166" s="116">
        <f>IF(E165="","",IF($C$2="末",G163*$G$2*$D$2/D166,G163*$G$2*((EOMONTH(E165,0)-E165)/D165+$D$2/D166)))</f>
        <v>0</v>
      </c>
      <c r="I166" s="117"/>
    </row>
    <row r="167" spans="1:9" ht="20.25" thickTop="1" thickBot="1" x14ac:dyDescent="0.45">
      <c r="A167" s="78">
        <v>27</v>
      </c>
      <c r="B167" s="104"/>
      <c r="C167" s="105"/>
      <c r="D167" s="105"/>
      <c r="E167" s="106"/>
      <c r="F167" s="48" t="s">
        <v>23</v>
      </c>
      <c r="G167" s="118"/>
      <c r="H167" s="82">
        <v>5000</v>
      </c>
      <c r="I167" s="83" t="s">
        <v>85</v>
      </c>
    </row>
    <row r="168" spans="1:9" ht="20.25" thickTop="1" thickBot="1" x14ac:dyDescent="0.45">
      <c r="B168" s="109"/>
      <c r="C168" s="44"/>
      <c r="D168" s="44"/>
      <c r="E168" s="73">
        <f>IF(E165="","",DATE(YEAR(E165),MONTH(E165)+1,$D$2))</f>
        <v>44602</v>
      </c>
      <c r="F168" s="85" t="s">
        <v>83</v>
      </c>
      <c r="G168" s="86"/>
      <c r="H168" s="86"/>
      <c r="I168" s="110"/>
    </row>
    <row r="169" spans="1:9" ht="20.25" thickTop="1" thickBot="1" x14ac:dyDescent="0.45">
      <c r="B169" s="102">
        <f>IF(E169="","",YEAR(E169))</f>
        <v>2022</v>
      </c>
      <c r="C169" s="88">
        <f>IF(E169="","",MONTH(E169))</f>
        <v>2</v>
      </c>
      <c r="D169" s="49"/>
      <c r="E169" s="111">
        <f>IF(E168="","",IF(WORKDAY(WORKDAY(E168,-1,holiday),1,holiday)=E168,E168,WORKDAY(E168,1,holiday)))</f>
        <v>44602</v>
      </c>
      <c r="F169" s="44" t="s">
        <v>86</v>
      </c>
      <c r="G169" s="74">
        <f>IF(G163&lt;=H167,0,G163-H167)</f>
        <v>0</v>
      </c>
      <c r="H169" s="112">
        <f>IF(AND(G163=0,OR(H165=0,H165="")),0,IF(G169&gt;0,H167+H165,G163+H165))</f>
        <v>0</v>
      </c>
      <c r="I169" s="92" t="s">
        <v>87</v>
      </c>
    </row>
    <row r="170" spans="1:9" ht="20.25" thickTop="1" thickBot="1" x14ac:dyDescent="0.45">
      <c r="B170" s="113"/>
      <c r="C170" s="49"/>
      <c r="D170" s="49"/>
      <c r="E170" s="44"/>
      <c r="F170" s="50" t="str">
        <f>IF(E168="","",TEXT(E168+1,"m/d")&amp;"～"&amp;TEXT(E171,"m/d"))</f>
        <v>2/11～2/15</v>
      </c>
      <c r="G170" s="53" t="str">
        <f>IF(OR(H170="",H170=0),"",TEXT(E175,"m/d")&amp;"日引落リボ払い手数料②")</f>
        <v/>
      </c>
      <c r="H170" s="88">
        <f>IF(E168="","",G169*$G$2*(E171-E168)/D171)</f>
        <v>0</v>
      </c>
      <c r="I170" s="114"/>
    </row>
    <row r="171" spans="1:9" ht="20.25" thickTop="1" thickBot="1" x14ac:dyDescent="0.45">
      <c r="B171" s="113"/>
      <c r="C171" s="49"/>
      <c r="D171" s="88">
        <f>IF(B169="","",IF(OR(MOD(B169,400)=0,AND(MOD(B169,4)=0,MOD(B169,100)&lt;&gt;0)),366, 365))</f>
        <v>365</v>
      </c>
      <c r="E171" s="73">
        <f>IF(B169="","",IF($C$2="末",EOMONTH(DATE(B169,C169,1),0),DATE(B169,C169,$C$2)))</f>
        <v>44607</v>
      </c>
      <c r="F171" s="74" t="str">
        <f>C169&amp;"月締め日"</f>
        <v>2月締め日</v>
      </c>
      <c r="G171" s="50" t="str">
        <f>IF(E175="","",TEXT(E175,"m/d")&amp;"日引落")</f>
        <v>3/10日引落</v>
      </c>
      <c r="H171" s="74">
        <f>IF(E168="","",ROUNDDOWN(H170+H166,0))</f>
        <v>0</v>
      </c>
      <c r="I171" s="97" t="s">
        <v>82</v>
      </c>
    </row>
    <row r="172" spans="1:9" ht="20.25" thickTop="1" thickBot="1" x14ac:dyDescent="0.45">
      <c r="B172" s="115"/>
      <c r="C172" s="99"/>
      <c r="D172" s="100">
        <f>IF(B169="","",IF(OR(MOD(B175,400)=0,AND(MOD(B175,4)=0,MOD(B175,100)&lt;&gt;0)),366, 365))</f>
        <v>365</v>
      </c>
      <c r="E172" s="101"/>
      <c r="F172" s="51" t="str">
        <f>IF(E171="","",TEXT(E171+1,"m/d")&amp;"～"&amp;TEXT(E174,"m/d"))</f>
        <v>2/16～3/10</v>
      </c>
      <c r="G172" s="52" t="str">
        <f>IF(OR(H172="",H172=0),"",TEXT(E181,"m/d")&amp;"日引落リボ払い手数料①")</f>
        <v/>
      </c>
      <c r="H172" s="116">
        <f>IF(E171="","",IF($C$2="末",G169*$G$2*$D$2/D172,G169*$G$2*((EOMONTH(E171,0)-E171)/D171+$D$2/D172)))</f>
        <v>0</v>
      </c>
      <c r="I172" s="117"/>
    </row>
    <row r="173" spans="1:9" ht="20.25" thickTop="1" thickBot="1" x14ac:dyDescent="0.45">
      <c r="A173" s="78">
        <v>28</v>
      </c>
      <c r="B173" s="104"/>
      <c r="C173" s="105"/>
      <c r="D173" s="105"/>
      <c r="E173" s="106"/>
      <c r="F173" s="48" t="s">
        <v>23</v>
      </c>
      <c r="G173" s="118"/>
      <c r="H173" s="82">
        <v>5000</v>
      </c>
      <c r="I173" s="83" t="s">
        <v>85</v>
      </c>
    </row>
    <row r="174" spans="1:9" ht="20.25" thickTop="1" thickBot="1" x14ac:dyDescent="0.45">
      <c r="B174" s="109"/>
      <c r="C174" s="44"/>
      <c r="D174" s="44"/>
      <c r="E174" s="73">
        <f>IF(E171="","",DATE(YEAR(E171),MONTH(E171)+1,$D$2))</f>
        <v>44630</v>
      </c>
      <c r="F174" s="85" t="s">
        <v>83</v>
      </c>
      <c r="G174" s="86"/>
      <c r="H174" s="86"/>
      <c r="I174" s="110"/>
    </row>
    <row r="175" spans="1:9" ht="20.25" thickTop="1" thickBot="1" x14ac:dyDescent="0.45">
      <c r="B175" s="102">
        <f>IF(E175="","",YEAR(E175))</f>
        <v>2022</v>
      </c>
      <c r="C175" s="88">
        <f>IF(E175="","",MONTH(E175))</f>
        <v>3</v>
      </c>
      <c r="D175" s="49"/>
      <c r="E175" s="111">
        <f>IF(E174="","",IF(WORKDAY(WORKDAY(E174,-1,holiday),1,holiday)=E174,E174,WORKDAY(E174,1,holiday)))</f>
        <v>44630</v>
      </c>
      <c r="F175" s="44" t="s">
        <v>86</v>
      </c>
      <c r="G175" s="74">
        <f>IF(G169&lt;=H173,0,G169-H173)</f>
        <v>0</v>
      </c>
      <c r="H175" s="112">
        <f>IF(AND(G169=0,OR(H171=0,H171="")),0,IF(G175&gt;0,H173+H171,G169+H171))</f>
        <v>0</v>
      </c>
      <c r="I175" s="92" t="s">
        <v>87</v>
      </c>
    </row>
    <row r="176" spans="1:9" ht="20.25" thickTop="1" thickBot="1" x14ac:dyDescent="0.45">
      <c r="B176" s="113"/>
      <c r="C176" s="49"/>
      <c r="D176" s="49"/>
      <c r="E176" s="44"/>
      <c r="F176" s="50" t="str">
        <f>IF(E174="","",TEXT(E174+1,"m/d")&amp;"～"&amp;TEXT(E177,"m/d"))</f>
        <v>3/11～3/15</v>
      </c>
      <c r="G176" s="53" t="str">
        <f>IF(OR(H176="",H176=0),"",TEXT(E181,"m/d")&amp;"日引落リボ払い手数料②")</f>
        <v/>
      </c>
      <c r="H176" s="88">
        <f>IF(E174="","",G175*$G$2*(E177-E174)/D177)</f>
        <v>0</v>
      </c>
      <c r="I176" s="114"/>
    </row>
    <row r="177" spans="1:9" ht="20.25" thickTop="1" thickBot="1" x14ac:dyDescent="0.45">
      <c r="B177" s="113"/>
      <c r="C177" s="49"/>
      <c r="D177" s="88">
        <f>IF(B175="","",IF(OR(MOD(B175,400)=0,AND(MOD(B175,4)=0,MOD(B175,100)&lt;&gt;0)),366, 365))</f>
        <v>365</v>
      </c>
      <c r="E177" s="73">
        <f>IF(B175="","",IF($C$2="末",EOMONTH(DATE(B175,C175,1),0),DATE(B175,C175,$C$2)))</f>
        <v>44635</v>
      </c>
      <c r="F177" s="74" t="str">
        <f>C175&amp;"月締め日"</f>
        <v>3月締め日</v>
      </c>
      <c r="G177" s="50" t="str">
        <f>IF(E181="","",TEXT(E181,"m/d")&amp;"日引落")</f>
        <v>4/11日引落</v>
      </c>
      <c r="H177" s="74">
        <f>IF(E174="","",ROUNDDOWN(H176+H172,0))</f>
        <v>0</v>
      </c>
      <c r="I177" s="97" t="s">
        <v>82</v>
      </c>
    </row>
    <row r="178" spans="1:9" ht="20.25" thickTop="1" thickBot="1" x14ac:dyDescent="0.45">
      <c r="B178" s="115"/>
      <c r="C178" s="99"/>
      <c r="D178" s="100">
        <f>IF(B175="","",IF(OR(MOD(B181,400)=0,AND(MOD(B181,4)=0,MOD(B181,100)&lt;&gt;0)),366, 365))</f>
        <v>365</v>
      </c>
      <c r="E178" s="101"/>
      <c r="F178" s="51" t="str">
        <f>IF(E177="","",TEXT(E177+1,"m/d")&amp;"～"&amp;TEXT(E180,"m/d"))</f>
        <v>3/16～4/10</v>
      </c>
      <c r="G178" s="52" t="str">
        <f>IF(OR(H178="",H178=0),"",TEXT(E187,"m/d")&amp;"日引落リボ払い手数料①")</f>
        <v/>
      </c>
      <c r="H178" s="116">
        <f>IF(E177="","",IF($C$2="末",G175*$G$2*$D$2/D178,G175*$G$2*((EOMONTH(E177,0)-E177)/D177+$D$2/D178)))</f>
        <v>0</v>
      </c>
      <c r="I178" s="117"/>
    </row>
    <row r="179" spans="1:9" ht="20.25" thickTop="1" thickBot="1" x14ac:dyDescent="0.45">
      <c r="A179" s="78">
        <v>29</v>
      </c>
      <c r="B179" s="104"/>
      <c r="C179" s="105"/>
      <c r="D179" s="105"/>
      <c r="E179" s="106"/>
      <c r="F179" s="48" t="s">
        <v>23</v>
      </c>
      <c r="G179" s="118"/>
      <c r="H179" s="82">
        <v>5000</v>
      </c>
      <c r="I179" s="83" t="s">
        <v>85</v>
      </c>
    </row>
    <row r="180" spans="1:9" ht="20.25" thickTop="1" thickBot="1" x14ac:dyDescent="0.45">
      <c r="B180" s="109"/>
      <c r="C180" s="44"/>
      <c r="D180" s="44"/>
      <c r="E180" s="73">
        <f>IF(E177="","",DATE(YEAR(E177),MONTH(E177)+1,$D$2))</f>
        <v>44661</v>
      </c>
      <c r="F180" s="85" t="s">
        <v>83</v>
      </c>
      <c r="G180" s="86"/>
      <c r="H180" s="86"/>
      <c r="I180" s="110"/>
    </row>
    <row r="181" spans="1:9" ht="20.25" thickTop="1" thickBot="1" x14ac:dyDescent="0.45">
      <c r="B181" s="102">
        <f>IF(E181="","",YEAR(E181))</f>
        <v>2022</v>
      </c>
      <c r="C181" s="88">
        <f>IF(E181="","",MONTH(E181))</f>
        <v>4</v>
      </c>
      <c r="D181" s="49"/>
      <c r="E181" s="111">
        <f>IF(E180="","",IF(WORKDAY(WORKDAY(E180,-1,holiday),1,holiday)=E180,E180,WORKDAY(E180,1,holiday)))</f>
        <v>44662</v>
      </c>
      <c r="F181" s="44" t="s">
        <v>86</v>
      </c>
      <c r="G181" s="74">
        <f>IF(G175&lt;=H179,0,G175-H179)</f>
        <v>0</v>
      </c>
      <c r="H181" s="112">
        <f>IF(AND(G175=0,OR(H177=0,H177="")),0,IF(G181&gt;0,H179+H177,G175+H177))</f>
        <v>0</v>
      </c>
      <c r="I181" s="92" t="s">
        <v>87</v>
      </c>
    </row>
    <row r="182" spans="1:9" ht="20.25" thickTop="1" thickBot="1" x14ac:dyDescent="0.45">
      <c r="B182" s="113"/>
      <c r="C182" s="49"/>
      <c r="D182" s="49"/>
      <c r="E182" s="44"/>
      <c r="F182" s="50" t="str">
        <f>IF(E180="","",TEXT(E180+1,"m/d")&amp;"～"&amp;TEXT(E183,"m/d"))</f>
        <v>4/11～4/15</v>
      </c>
      <c r="G182" s="53" t="str">
        <f>IF(OR(H182="",H182=0),"",TEXT(E187,"m/d")&amp;"日引落リボ払い手数料②")</f>
        <v/>
      </c>
      <c r="H182" s="88">
        <f>IF(E180="","",G181*$G$2*(E183-E180)/D183)</f>
        <v>0</v>
      </c>
      <c r="I182" s="114"/>
    </row>
    <row r="183" spans="1:9" ht="20.25" thickTop="1" thickBot="1" x14ac:dyDescent="0.45">
      <c r="B183" s="113"/>
      <c r="C183" s="49"/>
      <c r="D183" s="88">
        <f>IF(B181="","",IF(OR(MOD(B181,400)=0,AND(MOD(B181,4)=0,MOD(B181,100)&lt;&gt;0)),366, 365))</f>
        <v>365</v>
      </c>
      <c r="E183" s="73">
        <f>IF(B181="","",IF($C$2="末",EOMONTH(DATE(B181,C181,1),0),DATE(B181,C181,$C$2)))</f>
        <v>44666</v>
      </c>
      <c r="F183" s="74" t="str">
        <f>C181&amp;"月締め日"</f>
        <v>4月締め日</v>
      </c>
      <c r="G183" s="50" t="str">
        <f>IF(E187="","",TEXT(E187,"m/d")&amp;"日引落")</f>
        <v>5/10日引落</v>
      </c>
      <c r="H183" s="74">
        <f>IF(E180="","",ROUNDDOWN(H182+H178,0))</f>
        <v>0</v>
      </c>
      <c r="I183" s="97" t="s">
        <v>82</v>
      </c>
    </row>
    <row r="184" spans="1:9" ht="20.25" thickTop="1" thickBot="1" x14ac:dyDescent="0.45">
      <c r="B184" s="115"/>
      <c r="C184" s="99"/>
      <c r="D184" s="100">
        <f>IF(B181="","",IF(OR(MOD(B187,400)=0,AND(MOD(B187,4)=0,MOD(B187,100)&lt;&gt;0)),366, 365))</f>
        <v>365</v>
      </c>
      <c r="E184" s="101"/>
      <c r="F184" s="51" t="str">
        <f>IF(E183="","",TEXT(E183+1,"m/d")&amp;"～"&amp;TEXT(E186,"m/d"))</f>
        <v>4/16～5/10</v>
      </c>
      <c r="G184" s="52" t="str">
        <f>IF(OR(H184="",H184=0),"",TEXT(E193,"m/d")&amp;"日引落リボ払い手数料①")</f>
        <v/>
      </c>
      <c r="H184" s="116">
        <f>IF(E183="","",IF($C$2="末",G181*$G$2*$D$2/D184,G181*$G$2*((EOMONTH(E183,0)-E183)/D183+$D$2/D184)))</f>
        <v>0</v>
      </c>
      <c r="I184" s="117"/>
    </row>
    <row r="185" spans="1:9" ht="20.25" thickTop="1" thickBot="1" x14ac:dyDescent="0.45">
      <c r="A185" s="78">
        <v>30</v>
      </c>
      <c r="B185" s="104"/>
      <c r="C185" s="105"/>
      <c r="D185" s="105"/>
      <c r="E185" s="106"/>
      <c r="F185" s="48" t="s">
        <v>23</v>
      </c>
      <c r="G185" s="118"/>
      <c r="H185" s="82">
        <v>5000</v>
      </c>
      <c r="I185" s="83" t="s">
        <v>85</v>
      </c>
    </row>
    <row r="186" spans="1:9" ht="20.25" thickTop="1" thickBot="1" x14ac:dyDescent="0.45">
      <c r="B186" s="109"/>
      <c r="C186" s="44"/>
      <c r="D186" s="44"/>
      <c r="E186" s="73">
        <f>IF(E183="","",DATE(YEAR(E183),MONTH(E183)+1,$D$2))</f>
        <v>44691</v>
      </c>
      <c r="F186" s="85" t="s">
        <v>83</v>
      </c>
      <c r="G186" s="86"/>
      <c r="H186" s="86"/>
      <c r="I186" s="110"/>
    </row>
    <row r="187" spans="1:9" ht="20.25" thickTop="1" thickBot="1" x14ac:dyDescent="0.45">
      <c r="B187" s="102">
        <f>IF(E187="","",YEAR(E187))</f>
        <v>2022</v>
      </c>
      <c r="C187" s="88">
        <f>IF(E187="","",MONTH(E187))</f>
        <v>5</v>
      </c>
      <c r="D187" s="49"/>
      <c r="E187" s="111">
        <f>IF(E186="","",IF(WORKDAY(WORKDAY(E186,-1,holiday),1,holiday)=E186,E186,WORKDAY(E186,1,holiday)))</f>
        <v>44691</v>
      </c>
      <c r="F187" s="44" t="s">
        <v>86</v>
      </c>
      <c r="G187" s="74">
        <f>IF(G181&lt;=H185,0,G181-H185)</f>
        <v>0</v>
      </c>
      <c r="H187" s="112">
        <f>IF(AND(G181=0,OR(H183=0,H183="")),0,IF(G187&gt;0,H185+H183,G181+H183))</f>
        <v>0</v>
      </c>
      <c r="I187" s="92" t="s">
        <v>87</v>
      </c>
    </row>
    <row r="188" spans="1:9" ht="20.25" thickTop="1" thickBot="1" x14ac:dyDescent="0.45">
      <c r="B188" s="113"/>
      <c r="C188" s="49"/>
      <c r="D188" s="49"/>
      <c r="E188" s="44"/>
      <c r="F188" s="50" t="str">
        <f>IF(E186="","",TEXT(E186+1,"m/d")&amp;"～"&amp;TEXT(E189,"m/d"))</f>
        <v>5/11～5/15</v>
      </c>
      <c r="G188" s="53" t="str">
        <f>IF(OR(H188="",H188=0),"",TEXT(E193,"m/d")&amp;"日引落リボ払い手数料②")</f>
        <v/>
      </c>
      <c r="H188" s="88">
        <f>IF(E186="","",G187*$G$2*(E189-E186)/D189)</f>
        <v>0</v>
      </c>
      <c r="I188" s="114"/>
    </row>
    <row r="189" spans="1:9" ht="20.25" thickTop="1" thickBot="1" x14ac:dyDescent="0.45">
      <c r="B189" s="113"/>
      <c r="C189" s="49"/>
      <c r="D189" s="88">
        <f>IF(B187="","",IF(OR(MOD(B187,400)=0,AND(MOD(B187,4)=0,MOD(B187,100)&lt;&gt;0)),366, 365))</f>
        <v>365</v>
      </c>
      <c r="E189" s="73">
        <f>IF(B187="","",IF($C$2="末",EOMONTH(DATE(B187,C187,1),0),DATE(B187,C187,$C$2)))</f>
        <v>44696</v>
      </c>
      <c r="F189" s="74" t="str">
        <f>C187&amp;"月締め日"</f>
        <v>5月締め日</v>
      </c>
      <c r="G189" s="50" t="str">
        <f>IF(E193="","",TEXT(E193,"m/d")&amp;"日引落")</f>
        <v>6/10日引落</v>
      </c>
      <c r="H189" s="74">
        <f>IF(E186="","",ROUNDDOWN(H188+H184,0))</f>
        <v>0</v>
      </c>
      <c r="I189" s="97" t="s">
        <v>82</v>
      </c>
    </row>
    <row r="190" spans="1:9" ht="20.25" thickTop="1" thickBot="1" x14ac:dyDescent="0.45">
      <c r="B190" s="115"/>
      <c r="C190" s="99"/>
      <c r="D190" s="100">
        <f>IF(B187="","",IF(OR(MOD(B193,400)=0,AND(MOD(B193,4)=0,MOD(B193,100)&lt;&gt;0)),366, 365))</f>
        <v>365</v>
      </c>
      <c r="E190" s="101"/>
      <c r="F190" s="51" t="str">
        <f>IF(E189="","",TEXT(E189+1,"m/d")&amp;"～"&amp;TEXT(E192,"m/d"))</f>
        <v>5/16～6/10</v>
      </c>
      <c r="G190" s="52" t="str">
        <f>IF(OR(H190="",H190=0),"",TEXT(E199,"m/d")&amp;"日引落リボ払い手数料①")</f>
        <v/>
      </c>
      <c r="H190" s="116">
        <f>IF(E189="","",IF($C$2="末",G187*$G$2*$D$2/D190,G187*$G$2*((EOMONTH(E189,0)-E189)/D189+$D$2/D190)))</f>
        <v>0</v>
      </c>
      <c r="I190" s="117"/>
    </row>
    <row r="191" spans="1:9" ht="20.25" thickTop="1" thickBot="1" x14ac:dyDescent="0.45">
      <c r="A191" s="78">
        <v>31</v>
      </c>
      <c r="B191" s="104"/>
      <c r="C191" s="105"/>
      <c r="D191" s="105"/>
      <c r="E191" s="106"/>
      <c r="F191" s="48" t="s">
        <v>23</v>
      </c>
      <c r="G191" s="118"/>
      <c r="H191" s="82">
        <v>5000</v>
      </c>
      <c r="I191" s="83" t="s">
        <v>85</v>
      </c>
    </row>
    <row r="192" spans="1:9" ht="20.25" thickTop="1" thickBot="1" x14ac:dyDescent="0.45">
      <c r="B192" s="109"/>
      <c r="C192" s="44"/>
      <c r="D192" s="44"/>
      <c r="E192" s="73">
        <f>IF(E189="","",DATE(YEAR(E189),MONTH(E189)+1,$D$2))</f>
        <v>44722</v>
      </c>
      <c r="F192" s="85" t="s">
        <v>83</v>
      </c>
      <c r="G192" s="86"/>
      <c r="H192" s="86"/>
      <c r="I192" s="110"/>
    </row>
    <row r="193" spans="1:9" ht="20.25" thickTop="1" thickBot="1" x14ac:dyDescent="0.45">
      <c r="B193" s="102">
        <f>IF(E193="","",YEAR(E193))</f>
        <v>2022</v>
      </c>
      <c r="C193" s="88">
        <f>IF(E193="","",MONTH(E193))</f>
        <v>6</v>
      </c>
      <c r="D193" s="49"/>
      <c r="E193" s="111">
        <f>IF(E192="","",IF(WORKDAY(WORKDAY(E192,-1,holiday),1,holiday)=E192,E192,WORKDAY(E192,1,holiday)))</f>
        <v>44722</v>
      </c>
      <c r="F193" s="44" t="s">
        <v>86</v>
      </c>
      <c r="G193" s="74">
        <f>IF(G187&lt;=H191,0,G187-H191)</f>
        <v>0</v>
      </c>
      <c r="H193" s="112">
        <f>IF(AND(G187=0,OR(H189=0,H189="")),0,IF(G193&gt;0,H191+H189,G187+H189))</f>
        <v>0</v>
      </c>
      <c r="I193" s="92" t="s">
        <v>87</v>
      </c>
    </row>
    <row r="194" spans="1:9" ht="20.25" thickTop="1" thickBot="1" x14ac:dyDescent="0.45">
      <c r="B194" s="113"/>
      <c r="C194" s="49"/>
      <c r="D194" s="49"/>
      <c r="E194" s="44"/>
      <c r="F194" s="50" t="str">
        <f>IF(E192="","",TEXT(E192+1,"m/d")&amp;"～"&amp;TEXT(E195,"m/d"))</f>
        <v>6/11～6/15</v>
      </c>
      <c r="G194" s="53" t="str">
        <f>IF(OR(H194="",H194=0),"",TEXT(E199,"m/d")&amp;"日引落リボ払い手数料②")</f>
        <v/>
      </c>
      <c r="H194" s="88">
        <f>IF(E192="","",G193*$G$2*(E195-E192)/D195)</f>
        <v>0</v>
      </c>
      <c r="I194" s="114"/>
    </row>
    <row r="195" spans="1:9" ht="20.25" thickTop="1" thickBot="1" x14ac:dyDescent="0.45">
      <c r="B195" s="113"/>
      <c r="C195" s="49"/>
      <c r="D195" s="88">
        <f>IF(B193="","",IF(OR(MOD(B193,400)=0,AND(MOD(B193,4)=0,MOD(B193,100)&lt;&gt;0)),366, 365))</f>
        <v>365</v>
      </c>
      <c r="E195" s="73">
        <f>IF(B193="","",IF($C$2="末",EOMONTH(DATE(B193,C193,1),0),DATE(B193,C193,$C$2)))</f>
        <v>44727</v>
      </c>
      <c r="F195" s="74" t="str">
        <f>C193&amp;"月締め日"</f>
        <v>6月締め日</v>
      </c>
      <c r="G195" s="50" t="str">
        <f>IF(E199="","",TEXT(E199,"m/d")&amp;"日引落")</f>
        <v>7/11日引落</v>
      </c>
      <c r="H195" s="74">
        <f>IF(E192="","",ROUNDDOWN(H194+H190,0))</f>
        <v>0</v>
      </c>
      <c r="I195" s="97" t="s">
        <v>82</v>
      </c>
    </row>
    <row r="196" spans="1:9" ht="20.25" thickTop="1" thickBot="1" x14ac:dyDescent="0.45">
      <c r="B196" s="115"/>
      <c r="C196" s="99"/>
      <c r="D196" s="100">
        <f>IF(B193="","",IF(OR(MOD(B199,400)=0,AND(MOD(B199,4)=0,MOD(B199,100)&lt;&gt;0)),366, 365))</f>
        <v>365</v>
      </c>
      <c r="E196" s="101"/>
      <c r="F196" s="51" t="str">
        <f>IF(E195="","",TEXT(E195+1,"m/d")&amp;"～"&amp;TEXT(E198,"m/d"))</f>
        <v>6/16～7/10</v>
      </c>
      <c r="G196" s="52" t="str">
        <f>IF(OR(H196="",H196=0),"",TEXT(E205,"m/d")&amp;"日引落リボ払い手数料①")</f>
        <v/>
      </c>
      <c r="H196" s="116">
        <f>IF(E195="","",IF($C$2="末",G193*$G$2*$D$2/D196,G193*$G$2*((EOMONTH(E195,0)-E195)/D195+$D$2/D196)))</f>
        <v>0</v>
      </c>
      <c r="I196" s="117"/>
    </row>
    <row r="197" spans="1:9" ht="20.25" thickTop="1" thickBot="1" x14ac:dyDescent="0.45">
      <c r="A197" s="78">
        <v>32</v>
      </c>
      <c r="B197" s="104"/>
      <c r="C197" s="105"/>
      <c r="D197" s="105"/>
      <c r="E197" s="106"/>
      <c r="F197" s="48" t="s">
        <v>23</v>
      </c>
      <c r="G197" s="118"/>
      <c r="H197" s="82">
        <v>5000</v>
      </c>
      <c r="I197" s="83" t="s">
        <v>85</v>
      </c>
    </row>
    <row r="198" spans="1:9" ht="20.25" thickTop="1" thickBot="1" x14ac:dyDescent="0.45">
      <c r="B198" s="109"/>
      <c r="C198" s="44"/>
      <c r="D198" s="44"/>
      <c r="E198" s="73">
        <f>IF(E195="","",DATE(YEAR(E195),MONTH(E195)+1,$D$2))</f>
        <v>44752</v>
      </c>
      <c r="F198" s="85" t="s">
        <v>83</v>
      </c>
      <c r="G198" s="86"/>
      <c r="H198" s="86"/>
      <c r="I198" s="110"/>
    </row>
    <row r="199" spans="1:9" ht="20.25" thickTop="1" thickBot="1" x14ac:dyDescent="0.45">
      <c r="B199" s="102">
        <f>IF(E199="","",YEAR(E199))</f>
        <v>2022</v>
      </c>
      <c r="C199" s="88">
        <f>IF(E199="","",MONTH(E199))</f>
        <v>7</v>
      </c>
      <c r="D199" s="49"/>
      <c r="E199" s="111">
        <f>IF(E198="","",IF(WORKDAY(WORKDAY(E198,-1,holiday),1,holiday)=E198,E198,WORKDAY(E198,1,holiday)))</f>
        <v>44753</v>
      </c>
      <c r="F199" s="44" t="s">
        <v>86</v>
      </c>
      <c r="G199" s="74">
        <f>IF(G193&lt;=H197,0,G193-H197)</f>
        <v>0</v>
      </c>
      <c r="H199" s="112">
        <f>IF(AND(G193=0,OR(H195=0,H195="")),0,IF(G199&gt;0,H197+H195,G193+H195))</f>
        <v>0</v>
      </c>
      <c r="I199" s="92" t="s">
        <v>87</v>
      </c>
    </row>
    <row r="200" spans="1:9" ht="20.25" thickTop="1" thickBot="1" x14ac:dyDescent="0.45">
      <c r="B200" s="113"/>
      <c r="C200" s="49"/>
      <c r="D200" s="49"/>
      <c r="E200" s="44"/>
      <c r="F200" s="50" t="str">
        <f>IF(E198="","",TEXT(E198+1,"m/d")&amp;"～"&amp;TEXT(E201,"m/d"))</f>
        <v>7/11～7/15</v>
      </c>
      <c r="G200" s="53" t="str">
        <f>IF(OR(H200="",H200=0),"",TEXT(E205,"m/d")&amp;"日引落リボ払い手数料②")</f>
        <v/>
      </c>
      <c r="H200" s="88">
        <f>IF(E198="","",G199*$G$2*(E201-E198)/D201)</f>
        <v>0</v>
      </c>
      <c r="I200" s="114"/>
    </row>
    <row r="201" spans="1:9" ht="20.25" thickTop="1" thickBot="1" x14ac:dyDescent="0.45">
      <c r="B201" s="113"/>
      <c r="C201" s="49"/>
      <c r="D201" s="88">
        <f>IF(B199="","",IF(OR(MOD(B199,400)=0,AND(MOD(B199,4)=0,MOD(B199,100)&lt;&gt;0)),366, 365))</f>
        <v>365</v>
      </c>
      <c r="E201" s="73">
        <f>IF(B199="","",IF($C$2="末",EOMONTH(DATE(B199,C199,1),0),DATE(B199,C199,$C$2)))</f>
        <v>44757</v>
      </c>
      <c r="F201" s="74" t="str">
        <f>C199&amp;"月締め日"</f>
        <v>7月締め日</v>
      </c>
      <c r="G201" s="50" t="str">
        <f>IF(E205="","",TEXT(E205,"m/d")&amp;"日引落")</f>
        <v>8/10日引落</v>
      </c>
      <c r="H201" s="74">
        <f>IF(E198="","",ROUNDDOWN(H200+H196,0))</f>
        <v>0</v>
      </c>
      <c r="I201" s="97" t="s">
        <v>82</v>
      </c>
    </row>
    <row r="202" spans="1:9" ht="20.25" thickTop="1" thickBot="1" x14ac:dyDescent="0.45">
      <c r="B202" s="115"/>
      <c r="C202" s="99"/>
      <c r="D202" s="100">
        <f>IF(B199="","",IF(OR(MOD(B205,400)=0,AND(MOD(B205,4)=0,MOD(B205,100)&lt;&gt;0)),366, 365))</f>
        <v>365</v>
      </c>
      <c r="E202" s="101"/>
      <c r="F202" s="51" t="str">
        <f>IF(E201="","",TEXT(E201+1,"m/d")&amp;"～"&amp;TEXT(E204,"m/d"))</f>
        <v>7/16～8/10</v>
      </c>
      <c r="G202" s="52" t="str">
        <f>IF(OR(H202="",H202=0),"",TEXT(E211,"m/d")&amp;"日引落リボ払い手数料①")</f>
        <v/>
      </c>
      <c r="H202" s="116">
        <f>IF(E201="","",IF($C$2="末",G199*$G$2*$D$2/D202,G199*$G$2*((EOMONTH(E201,0)-E201)/D201+$D$2/D202)))</f>
        <v>0</v>
      </c>
      <c r="I202" s="117"/>
    </row>
    <row r="203" spans="1:9" ht="20.25" thickTop="1" thickBot="1" x14ac:dyDescent="0.45">
      <c r="A203" s="78">
        <v>33</v>
      </c>
      <c r="B203" s="104"/>
      <c r="C203" s="105"/>
      <c r="D203" s="105"/>
      <c r="E203" s="106"/>
      <c r="F203" s="48" t="s">
        <v>23</v>
      </c>
      <c r="G203" s="118"/>
      <c r="H203" s="82">
        <v>5000</v>
      </c>
      <c r="I203" s="83" t="s">
        <v>85</v>
      </c>
    </row>
    <row r="204" spans="1:9" ht="20.25" thickTop="1" thickBot="1" x14ac:dyDescent="0.45">
      <c r="B204" s="109"/>
      <c r="C204" s="44"/>
      <c r="D204" s="44"/>
      <c r="E204" s="73">
        <f>IF(E201="","",DATE(YEAR(E201),MONTH(E201)+1,$D$2))</f>
        <v>44783</v>
      </c>
      <c r="F204" s="85" t="s">
        <v>83</v>
      </c>
      <c r="G204" s="86"/>
      <c r="H204" s="86"/>
      <c r="I204" s="110"/>
    </row>
    <row r="205" spans="1:9" ht="20.25" thickTop="1" thickBot="1" x14ac:dyDescent="0.45">
      <c r="B205" s="102">
        <f>IF(E205="","",YEAR(E205))</f>
        <v>2022</v>
      </c>
      <c r="C205" s="88">
        <f>IF(E205="","",MONTH(E205))</f>
        <v>8</v>
      </c>
      <c r="D205" s="49"/>
      <c r="E205" s="111">
        <f>IF(E204="","",IF(WORKDAY(WORKDAY(E204,-1,holiday),1,holiday)=E204,E204,WORKDAY(E204,1,holiday)))</f>
        <v>44783</v>
      </c>
      <c r="F205" s="44" t="s">
        <v>86</v>
      </c>
      <c r="G205" s="74">
        <f>IF(G199&lt;=H203,0,G199-H203)</f>
        <v>0</v>
      </c>
      <c r="H205" s="112">
        <f>IF(AND(G199=0,OR(H201=0,H201="")),0,IF(G205&gt;0,H203+H201,G199+H201))</f>
        <v>0</v>
      </c>
      <c r="I205" s="92" t="s">
        <v>87</v>
      </c>
    </row>
    <row r="206" spans="1:9" ht="20.25" thickTop="1" thickBot="1" x14ac:dyDescent="0.45">
      <c r="B206" s="113"/>
      <c r="C206" s="49"/>
      <c r="D206" s="49"/>
      <c r="E206" s="44"/>
      <c r="F206" s="50" t="str">
        <f>IF(E204="","",TEXT(E204+1,"m/d")&amp;"～"&amp;TEXT(E207,"m/d"))</f>
        <v>8/11～8/15</v>
      </c>
      <c r="G206" s="53" t="str">
        <f>IF(OR(H206="",H206=0),"",TEXT(E211,"m/d")&amp;"日引落リボ払い手数料②")</f>
        <v/>
      </c>
      <c r="H206" s="88">
        <f>IF(E204="","",G205*$G$2*(E207-E204)/D207)</f>
        <v>0</v>
      </c>
      <c r="I206" s="114"/>
    </row>
    <row r="207" spans="1:9" ht="20.25" thickTop="1" thickBot="1" x14ac:dyDescent="0.45">
      <c r="B207" s="113"/>
      <c r="C207" s="49"/>
      <c r="D207" s="88">
        <f>IF(B205="","",IF(OR(MOD(B205,400)=0,AND(MOD(B205,4)=0,MOD(B205,100)&lt;&gt;0)),366, 365))</f>
        <v>365</v>
      </c>
      <c r="E207" s="73">
        <f>IF(B205="","",IF($C$2="末",EOMONTH(DATE(B205,C205,1),0),DATE(B205,C205,$C$2)))</f>
        <v>44788</v>
      </c>
      <c r="F207" s="74" t="str">
        <f>C205&amp;"月締め日"</f>
        <v>8月締め日</v>
      </c>
      <c r="G207" s="50" t="str">
        <f>IF(E211="","",TEXT(E211,"m/d")&amp;"日引落")</f>
        <v>9/12日引落</v>
      </c>
      <c r="H207" s="74">
        <f>IF(E204="","",ROUNDDOWN(H206+H202,0))</f>
        <v>0</v>
      </c>
      <c r="I207" s="97" t="s">
        <v>82</v>
      </c>
    </row>
    <row r="208" spans="1:9" ht="20.25" thickTop="1" thickBot="1" x14ac:dyDescent="0.45">
      <c r="B208" s="115"/>
      <c r="C208" s="99"/>
      <c r="D208" s="100">
        <f>IF(B205="","",IF(OR(MOD(B211,400)=0,AND(MOD(B211,4)=0,MOD(B211,100)&lt;&gt;0)),366, 365))</f>
        <v>365</v>
      </c>
      <c r="E208" s="101"/>
      <c r="F208" s="51" t="str">
        <f>IF(E207="","",TEXT(E207+1,"m/d")&amp;"～"&amp;TEXT(E210,"m/d"))</f>
        <v>8/16～9/10</v>
      </c>
      <c r="G208" s="52" t="str">
        <f>IF(OR(H208="",H208=0),"",TEXT(E217,"m/d")&amp;"日引落リボ払い手数料①")</f>
        <v/>
      </c>
      <c r="H208" s="116">
        <f>IF(E207="","",IF($C$2="末",G205*$G$2*$D$2/D208,G205*$G$2*((EOMONTH(E207,0)-E207)/D207+$D$2/D208)))</f>
        <v>0</v>
      </c>
      <c r="I208" s="117"/>
    </row>
    <row r="209" spans="1:9" ht="20.25" thickTop="1" thickBot="1" x14ac:dyDescent="0.45">
      <c r="A209" s="78">
        <v>34</v>
      </c>
      <c r="B209" s="104"/>
      <c r="C209" s="105"/>
      <c r="D209" s="105"/>
      <c r="E209" s="106"/>
      <c r="F209" s="48" t="s">
        <v>23</v>
      </c>
      <c r="G209" s="118"/>
      <c r="H209" s="82">
        <v>5000</v>
      </c>
      <c r="I209" s="83" t="s">
        <v>85</v>
      </c>
    </row>
    <row r="210" spans="1:9" ht="20.25" thickTop="1" thickBot="1" x14ac:dyDescent="0.45">
      <c r="B210" s="109"/>
      <c r="C210" s="44"/>
      <c r="D210" s="44"/>
      <c r="E210" s="73">
        <f>IF(E207="","",DATE(YEAR(E207),MONTH(E207)+1,$D$2))</f>
        <v>44814</v>
      </c>
      <c r="F210" s="85" t="s">
        <v>83</v>
      </c>
      <c r="G210" s="86"/>
      <c r="H210" s="86"/>
      <c r="I210" s="110"/>
    </row>
    <row r="211" spans="1:9" ht="20.25" thickTop="1" thickBot="1" x14ac:dyDescent="0.45">
      <c r="B211" s="102">
        <f>IF(E211="","",YEAR(E211))</f>
        <v>2022</v>
      </c>
      <c r="C211" s="88">
        <f>IF(E211="","",MONTH(E211))</f>
        <v>9</v>
      </c>
      <c r="D211" s="49"/>
      <c r="E211" s="111">
        <f>IF(E210="","",IF(WORKDAY(WORKDAY(E210,-1,holiday),1,holiday)=E210,E210,WORKDAY(E210,1,holiday)))</f>
        <v>44816</v>
      </c>
      <c r="F211" s="44" t="s">
        <v>86</v>
      </c>
      <c r="G211" s="74">
        <f>IF(G205&lt;=H209,0,G205-H209)</f>
        <v>0</v>
      </c>
      <c r="H211" s="112">
        <f>IF(AND(G205=0,OR(H207=0,H207="")),0,IF(G211&gt;0,H209+H207,G205+H207))</f>
        <v>0</v>
      </c>
      <c r="I211" s="92" t="s">
        <v>87</v>
      </c>
    </row>
    <row r="212" spans="1:9" ht="20.25" thickTop="1" thickBot="1" x14ac:dyDescent="0.45">
      <c r="B212" s="113"/>
      <c r="C212" s="49"/>
      <c r="D212" s="49"/>
      <c r="E212" s="44"/>
      <c r="F212" s="50" t="str">
        <f>IF(E210="","",TEXT(E210+1,"m/d")&amp;"～"&amp;TEXT(E213,"m/d"))</f>
        <v>9/11～9/15</v>
      </c>
      <c r="G212" s="53" t="str">
        <f>IF(OR(H212="",H212=0),"",TEXT(E217,"m/d")&amp;"日引落リボ払い手数料②")</f>
        <v/>
      </c>
      <c r="H212" s="88">
        <f>IF(E210="","",G211*$G$2*(E213-E210)/D213)</f>
        <v>0</v>
      </c>
      <c r="I212" s="114"/>
    </row>
    <row r="213" spans="1:9" ht="20.25" thickTop="1" thickBot="1" x14ac:dyDescent="0.45">
      <c r="B213" s="113"/>
      <c r="C213" s="49"/>
      <c r="D213" s="88">
        <f>IF(B211="","",IF(OR(MOD(B211,400)=0,AND(MOD(B211,4)=0,MOD(B211,100)&lt;&gt;0)),366, 365))</f>
        <v>365</v>
      </c>
      <c r="E213" s="73">
        <f>IF(B211="","",IF($C$2="末",EOMONTH(DATE(B211,C211,1),0),DATE(B211,C211,$C$2)))</f>
        <v>44819</v>
      </c>
      <c r="F213" s="74" t="str">
        <f>C211&amp;"月締め日"</f>
        <v>9月締め日</v>
      </c>
      <c r="G213" s="50" t="str">
        <f>IF(E217="","",TEXT(E217,"m/d")&amp;"日引落")</f>
        <v>10/11日引落</v>
      </c>
      <c r="H213" s="74">
        <f>IF(E210="","",ROUNDDOWN(H212+H208,0))</f>
        <v>0</v>
      </c>
      <c r="I213" s="97" t="s">
        <v>82</v>
      </c>
    </row>
    <row r="214" spans="1:9" ht="20.25" thickTop="1" thickBot="1" x14ac:dyDescent="0.45">
      <c r="B214" s="115"/>
      <c r="C214" s="99"/>
      <c r="D214" s="100">
        <f>IF(B211="","",IF(OR(MOD(B217,400)=0,AND(MOD(B217,4)=0,MOD(B217,100)&lt;&gt;0)),366, 365))</f>
        <v>365</v>
      </c>
      <c r="E214" s="101"/>
      <c r="F214" s="51" t="str">
        <f>IF(E213="","",TEXT(E213+1,"m/d")&amp;"～"&amp;TEXT(E216,"m/d"))</f>
        <v>9/16～10/10</v>
      </c>
      <c r="G214" s="52" t="str">
        <f>IF(OR(H214="",H214=0),"",TEXT(E223,"m/d")&amp;"日引落リボ払い手数料①")</f>
        <v/>
      </c>
      <c r="H214" s="116">
        <f>IF(E213="","",IF($C$2="末",G211*$G$2*$D$2/D214,G211*$G$2*((EOMONTH(E213,0)-E213)/D213+$D$2/D214)))</f>
        <v>0</v>
      </c>
      <c r="I214" s="117"/>
    </row>
    <row r="215" spans="1:9" ht="20.25" thickTop="1" thickBot="1" x14ac:dyDescent="0.45">
      <c r="A215" s="78">
        <v>35</v>
      </c>
      <c r="B215" s="104"/>
      <c r="C215" s="105"/>
      <c r="D215" s="105"/>
      <c r="E215" s="106"/>
      <c r="F215" s="48" t="s">
        <v>23</v>
      </c>
      <c r="G215" s="118"/>
      <c r="H215" s="82">
        <v>5000</v>
      </c>
      <c r="I215" s="83" t="s">
        <v>85</v>
      </c>
    </row>
    <row r="216" spans="1:9" ht="20.25" thickTop="1" thickBot="1" x14ac:dyDescent="0.45">
      <c r="B216" s="109"/>
      <c r="C216" s="44"/>
      <c r="D216" s="44"/>
      <c r="E216" s="73">
        <f>IF(E213="","",DATE(YEAR(E213),MONTH(E213)+1,$D$2))</f>
        <v>44844</v>
      </c>
      <c r="F216" s="85" t="s">
        <v>83</v>
      </c>
      <c r="G216" s="86"/>
      <c r="H216" s="86"/>
      <c r="I216" s="110"/>
    </row>
    <row r="217" spans="1:9" ht="20.25" thickTop="1" thickBot="1" x14ac:dyDescent="0.45">
      <c r="B217" s="102">
        <f>IF(E217="","",YEAR(E217))</f>
        <v>2022</v>
      </c>
      <c r="C217" s="88">
        <f>IF(E217="","",MONTH(E217))</f>
        <v>10</v>
      </c>
      <c r="D217" s="49"/>
      <c r="E217" s="111">
        <f>IF(E216="","",IF(WORKDAY(WORKDAY(E216,-1,holiday),1,holiday)=E216,E216,WORKDAY(E216,1,holiday)))</f>
        <v>44845</v>
      </c>
      <c r="F217" s="44" t="s">
        <v>86</v>
      </c>
      <c r="G217" s="74">
        <f>IF(G211&lt;=H215,0,G211-H215)</f>
        <v>0</v>
      </c>
      <c r="H217" s="112">
        <f>IF(AND(G211=0,OR(H213=0,H213="")),0,IF(G217&gt;0,H215+H213,G211+H213))</f>
        <v>0</v>
      </c>
      <c r="I217" s="92" t="s">
        <v>87</v>
      </c>
    </row>
    <row r="218" spans="1:9" ht="20.25" thickTop="1" thickBot="1" x14ac:dyDescent="0.45">
      <c r="B218" s="113"/>
      <c r="C218" s="49"/>
      <c r="D218" s="49"/>
      <c r="E218" s="44"/>
      <c r="F218" s="50" t="str">
        <f>IF(E216="","",TEXT(E216+1,"m/d")&amp;"～"&amp;TEXT(E219,"m/d"))</f>
        <v>10/11～10/15</v>
      </c>
      <c r="G218" s="53" t="str">
        <f>IF(OR(H218="",H218=0),"",TEXT(E223,"m/d")&amp;"日引落リボ払い手数料②")</f>
        <v/>
      </c>
      <c r="H218" s="88">
        <f>IF(E216="","",G217*$G$2*(E219-E216)/D219)</f>
        <v>0</v>
      </c>
      <c r="I218" s="114"/>
    </row>
    <row r="219" spans="1:9" ht="20.25" thickTop="1" thickBot="1" x14ac:dyDescent="0.45">
      <c r="B219" s="113"/>
      <c r="C219" s="49"/>
      <c r="D219" s="88">
        <f>IF(B217="","",IF(OR(MOD(B217,400)=0,AND(MOD(B217,4)=0,MOD(B217,100)&lt;&gt;0)),366, 365))</f>
        <v>365</v>
      </c>
      <c r="E219" s="73">
        <f>IF(B217="","",IF($C$2="末",EOMONTH(DATE(B217,C217,1),0),DATE(B217,C217,$C$2)))</f>
        <v>44849</v>
      </c>
      <c r="F219" s="74" t="str">
        <f>C217&amp;"月締め日"</f>
        <v>10月締め日</v>
      </c>
      <c r="G219" s="50" t="str">
        <f>IF(E223="","",TEXT(E223,"m/d")&amp;"日引落")</f>
        <v>11/10日引落</v>
      </c>
      <c r="H219" s="74">
        <f>IF(E216="","",ROUNDDOWN(H218+H214,0))</f>
        <v>0</v>
      </c>
      <c r="I219" s="97" t="s">
        <v>82</v>
      </c>
    </row>
    <row r="220" spans="1:9" ht="20.25" thickTop="1" thickBot="1" x14ac:dyDescent="0.45">
      <c r="B220" s="115"/>
      <c r="C220" s="99"/>
      <c r="D220" s="100">
        <f>IF(B217="","",IF(OR(MOD(B223,400)=0,AND(MOD(B223,4)=0,MOD(B223,100)&lt;&gt;0)),366, 365))</f>
        <v>365</v>
      </c>
      <c r="E220" s="101"/>
      <c r="F220" s="51" t="str">
        <f>IF(E219="","",TEXT(E219+1,"m/d")&amp;"～"&amp;TEXT(E222,"m/d"))</f>
        <v>10/16～11/10</v>
      </c>
      <c r="G220" s="52" t="str">
        <f>IF(OR(H220="",H220=0),"",TEXT(E229,"m/d")&amp;"日引落リボ払い手数料①")</f>
        <v/>
      </c>
      <c r="H220" s="116">
        <f>IF(E219="","",IF($C$2="末",G217*$G$2*$D$2/D220,G217*$G$2*((EOMONTH(E219,0)-E219)/D219+$D$2/D220)))</f>
        <v>0</v>
      </c>
      <c r="I220" s="117"/>
    </row>
    <row r="221" spans="1:9" ht="20.25" thickTop="1" thickBot="1" x14ac:dyDescent="0.45">
      <c r="A221" s="78">
        <v>36</v>
      </c>
      <c r="B221" s="104"/>
      <c r="C221" s="105"/>
      <c r="D221" s="105"/>
      <c r="E221" s="106"/>
      <c r="F221" s="48" t="s">
        <v>23</v>
      </c>
      <c r="G221" s="118"/>
      <c r="H221" s="82">
        <v>5000</v>
      </c>
      <c r="I221" s="83" t="s">
        <v>85</v>
      </c>
    </row>
    <row r="222" spans="1:9" ht="20.25" thickTop="1" thickBot="1" x14ac:dyDescent="0.45">
      <c r="B222" s="109"/>
      <c r="C222" s="44"/>
      <c r="D222" s="44"/>
      <c r="E222" s="73">
        <f>IF(E219="","",DATE(YEAR(E219),MONTH(E219)+1,$D$2))</f>
        <v>44875</v>
      </c>
      <c r="F222" s="85" t="s">
        <v>83</v>
      </c>
      <c r="G222" s="86"/>
      <c r="H222" s="86"/>
      <c r="I222" s="110"/>
    </row>
    <row r="223" spans="1:9" ht="20.25" thickTop="1" thickBot="1" x14ac:dyDescent="0.45">
      <c r="B223" s="102">
        <f>IF(E223="","",YEAR(E223))</f>
        <v>2022</v>
      </c>
      <c r="C223" s="88">
        <f>IF(E223="","",MONTH(E223))</f>
        <v>11</v>
      </c>
      <c r="D223" s="49"/>
      <c r="E223" s="111">
        <f>IF(E222="","",IF(WORKDAY(WORKDAY(E222,-1,holiday),1,holiday)=E222,E222,WORKDAY(E222,1,holiday)))</f>
        <v>44875</v>
      </c>
      <c r="F223" s="44" t="s">
        <v>86</v>
      </c>
      <c r="G223" s="74">
        <f>IF(G217&lt;=H221,0,G217-H221)</f>
        <v>0</v>
      </c>
      <c r="H223" s="112">
        <f>IF(AND(G217=0,OR(H219=0,H219="")),0,IF(G223&gt;0,H221+H219,G217+H219))</f>
        <v>0</v>
      </c>
      <c r="I223" s="92" t="s">
        <v>87</v>
      </c>
    </row>
    <row r="224" spans="1:9" ht="20.25" thickTop="1" thickBot="1" x14ac:dyDescent="0.45">
      <c r="B224" s="113"/>
      <c r="C224" s="49"/>
      <c r="D224" s="49"/>
      <c r="E224" s="44"/>
      <c r="F224" s="50" t="str">
        <f>IF(E222="","",TEXT(E222+1,"m/d")&amp;"～"&amp;TEXT(E225,"m/d"))</f>
        <v>11/11～11/15</v>
      </c>
      <c r="G224" s="53" t="str">
        <f>IF(OR(H224="",H224=0),"",TEXT(E229,"m/d")&amp;"日引落リボ払い手数料②")</f>
        <v/>
      </c>
      <c r="H224" s="88">
        <f>IF(E222="","",G223*$G$2*(E225-E222)/D225)</f>
        <v>0</v>
      </c>
      <c r="I224" s="114"/>
    </row>
    <row r="225" spans="1:9" ht="20.25" thickTop="1" thickBot="1" x14ac:dyDescent="0.45">
      <c r="B225" s="113"/>
      <c r="C225" s="49"/>
      <c r="D225" s="88">
        <f>IF(B223="","",IF(OR(MOD(B223,400)=0,AND(MOD(B223,4)=0,MOD(B223,100)&lt;&gt;0)),366, 365))</f>
        <v>365</v>
      </c>
      <c r="E225" s="73">
        <f>IF(B223="","",IF($C$2="末",EOMONTH(DATE(B223,C223,1),0),DATE(B223,C223,$C$2)))</f>
        <v>44880</v>
      </c>
      <c r="F225" s="74" t="str">
        <f>C223&amp;"月締め日"</f>
        <v>11月締め日</v>
      </c>
      <c r="G225" s="50" t="str">
        <f>IF(E229="","",TEXT(E229,"m/d")&amp;"日引落")</f>
        <v>12/12日引落</v>
      </c>
      <c r="H225" s="74">
        <f>IF(E222="","",ROUNDDOWN(H224+H220,0))</f>
        <v>0</v>
      </c>
      <c r="I225" s="97" t="s">
        <v>82</v>
      </c>
    </row>
    <row r="226" spans="1:9" ht="20.25" thickTop="1" thickBot="1" x14ac:dyDescent="0.45">
      <c r="B226" s="115"/>
      <c r="C226" s="99"/>
      <c r="D226" s="100">
        <f>IF(B223="","",IF(OR(MOD(B229,400)=0,AND(MOD(B229,4)=0,MOD(B229,100)&lt;&gt;0)),366, 365))</f>
        <v>365</v>
      </c>
      <c r="E226" s="101"/>
      <c r="F226" s="51" t="str">
        <f>IF(E225="","",TEXT(E225+1,"m/d")&amp;"～"&amp;TEXT(E228,"m/d"))</f>
        <v>11/16～12/10</v>
      </c>
      <c r="G226" s="52" t="str">
        <f>IF(OR(H226="",H226=0),"",TEXT(E235,"m/d")&amp;"日引落リボ払い手数料①")</f>
        <v/>
      </c>
      <c r="H226" s="116">
        <f>IF(E225="","",IF($C$2="末",G223*$G$2*$D$2/D226,G223*$G$2*((EOMONTH(E225,0)-E225)/D225+$D$2/D226)))</f>
        <v>0</v>
      </c>
      <c r="I226" s="117"/>
    </row>
    <row r="227" spans="1:9" ht="20.25" thickTop="1" thickBot="1" x14ac:dyDescent="0.45">
      <c r="A227" s="78">
        <v>37</v>
      </c>
      <c r="B227" s="104"/>
      <c r="C227" s="105"/>
      <c r="D227" s="105"/>
      <c r="E227" s="106"/>
      <c r="F227" s="48" t="s">
        <v>23</v>
      </c>
      <c r="G227" s="118"/>
      <c r="H227" s="82">
        <v>5000</v>
      </c>
      <c r="I227" s="83" t="s">
        <v>85</v>
      </c>
    </row>
    <row r="228" spans="1:9" ht="20.25" thickTop="1" thickBot="1" x14ac:dyDescent="0.45">
      <c r="B228" s="109"/>
      <c r="C228" s="44"/>
      <c r="D228" s="44"/>
      <c r="E228" s="73">
        <f>IF(E225="","",DATE(YEAR(E225),MONTH(E225)+1,$D$2))</f>
        <v>44905</v>
      </c>
      <c r="F228" s="85" t="s">
        <v>83</v>
      </c>
      <c r="G228" s="86"/>
      <c r="H228" s="86"/>
      <c r="I228" s="110"/>
    </row>
    <row r="229" spans="1:9" ht="20.25" thickTop="1" thickBot="1" x14ac:dyDescent="0.45">
      <c r="B229" s="102">
        <f>IF(E229="","",YEAR(E229))</f>
        <v>2022</v>
      </c>
      <c r="C229" s="88">
        <f>IF(E229="","",MONTH(E229))</f>
        <v>12</v>
      </c>
      <c r="D229" s="49"/>
      <c r="E229" s="111">
        <f>IF(E228="","",IF(WORKDAY(WORKDAY(E228,-1,holiday),1,holiday)=E228,E228,WORKDAY(E228,1,holiday)))</f>
        <v>44907</v>
      </c>
      <c r="F229" s="44" t="s">
        <v>86</v>
      </c>
      <c r="G229" s="74">
        <f>IF(G223&lt;=H227,0,G223-H227)</f>
        <v>0</v>
      </c>
      <c r="H229" s="112">
        <f>IF(AND(G223=0,OR(H225=0,H225="")),0,IF(G229&gt;0,H227+H225,G223+H225))</f>
        <v>0</v>
      </c>
      <c r="I229" s="92" t="s">
        <v>87</v>
      </c>
    </row>
    <row r="230" spans="1:9" ht="20.25" thickTop="1" thickBot="1" x14ac:dyDescent="0.45">
      <c r="B230" s="113"/>
      <c r="C230" s="49"/>
      <c r="D230" s="49"/>
      <c r="E230" s="44"/>
      <c r="F230" s="50" t="str">
        <f>IF(E228="","",TEXT(E228+1,"m/d")&amp;"～"&amp;TEXT(E231,"m/d"))</f>
        <v>12/11～12/15</v>
      </c>
      <c r="G230" s="53" t="str">
        <f>IF(OR(H230="",H230=0),"",TEXT(E235,"m/d")&amp;"日引落リボ払い手数料②")</f>
        <v/>
      </c>
      <c r="H230" s="88">
        <f>IF(E228="","",G229*$G$2*(E231-E228)/D231)</f>
        <v>0</v>
      </c>
      <c r="I230" s="114"/>
    </row>
    <row r="231" spans="1:9" ht="20.25" thickTop="1" thickBot="1" x14ac:dyDescent="0.45">
      <c r="B231" s="113"/>
      <c r="C231" s="49"/>
      <c r="D231" s="88">
        <f>IF(B229="","",IF(OR(MOD(B229,400)=0,AND(MOD(B229,4)=0,MOD(B229,100)&lt;&gt;0)),366, 365))</f>
        <v>365</v>
      </c>
      <c r="E231" s="73">
        <f>IF(B229="","",IF($C$2="末",EOMONTH(DATE(B229,C229,1),0),DATE(B229,C229,$C$2)))</f>
        <v>44910</v>
      </c>
      <c r="F231" s="74" t="str">
        <f>C229&amp;"月締め日"</f>
        <v>12月締め日</v>
      </c>
      <c r="G231" s="50" t="str">
        <f>IF(E235="","",TEXT(E235,"m/d")&amp;"日引落")</f>
        <v>1/10日引落</v>
      </c>
      <c r="H231" s="74">
        <f>IF(E228="","",ROUNDDOWN(H230+H226,0))</f>
        <v>0</v>
      </c>
      <c r="I231" s="97" t="s">
        <v>82</v>
      </c>
    </row>
    <row r="232" spans="1:9" ht="20.25" thickTop="1" thickBot="1" x14ac:dyDescent="0.45">
      <c r="B232" s="115"/>
      <c r="C232" s="99"/>
      <c r="D232" s="100">
        <f>IF(B229="","",IF(OR(MOD(B235,400)=0,AND(MOD(B235,4)=0,MOD(B235,100)&lt;&gt;0)),366, 365))</f>
        <v>365</v>
      </c>
      <c r="E232" s="101"/>
      <c r="F232" s="51" t="str">
        <f>IF(E231="","",TEXT(E231+1,"m/d")&amp;"～"&amp;TEXT(E234,"m/d"))</f>
        <v>12/16～1/10</v>
      </c>
      <c r="G232" s="52" t="str">
        <f>IF(OR(H232="",H232=0),"",TEXT(E241,"m/d")&amp;"日引落リボ払い手数料①")</f>
        <v/>
      </c>
      <c r="H232" s="116">
        <f>IF(E231="","",IF($C$2="末",G229*$G$2*$D$2/D232,G229*$G$2*((EOMONTH(E231,0)-E231)/D231+$D$2/D232)))</f>
        <v>0</v>
      </c>
      <c r="I232" s="117"/>
    </row>
    <row r="233" spans="1:9" ht="20.25" thickTop="1" thickBot="1" x14ac:dyDescent="0.45">
      <c r="A233" s="78">
        <v>38</v>
      </c>
      <c r="B233" s="104"/>
      <c r="C233" s="105"/>
      <c r="D233" s="105"/>
      <c r="E233" s="106"/>
      <c r="F233" s="48" t="s">
        <v>23</v>
      </c>
      <c r="G233" s="118"/>
      <c r="H233" s="82">
        <v>5000</v>
      </c>
      <c r="I233" s="83" t="s">
        <v>85</v>
      </c>
    </row>
    <row r="234" spans="1:9" ht="20.25" thickTop="1" thickBot="1" x14ac:dyDescent="0.45">
      <c r="B234" s="109"/>
      <c r="C234" s="44"/>
      <c r="D234" s="44"/>
      <c r="E234" s="73">
        <f>IF(E231="","",DATE(YEAR(E231),MONTH(E231)+1,$D$2))</f>
        <v>44936</v>
      </c>
      <c r="F234" s="85" t="s">
        <v>83</v>
      </c>
      <c r="G234" s="86"/>
      <c r="H234" s="86"/>
      <c r="I234" s="110"/>
    </row>
    <row r="235" spans="1:9" ht="20.25" thickTop="1" thickBot="1" x14ac:dyDescent="0.45">
      <c r="B235" s="102">
        <f>IF(E235="","",YEAR(E235))</f>
        <v>2023</v>
      </c>
      <c r="C235" s="88">
        <f>IF(E235="","",MONTH(E235))</f>
        <v>1</v>
      </c>
      <c r="D235" s="49"/>
      <c r="E235" s="111">
        <f>IF(E234="","",IF(WORKDAY(WORKDAY(E234,-1,holiday),1,holiday)=E234,E234,WORKDAY(E234,1,holiday)))</f>
        <v>44936</v>
      </c>
      <c r="F235" s="44" t="s">
        <v>86</v>
      </c>
      <c r="G235" s="74">
        <f>IF(G229&lt;=H233,0,G229-H233)</f>
        <v>0</v>
      </c>
      <c r="H235" s="112">
        <f>IF(AND(G229=0,OR(H231=0,H231="")),0,IF(G235&gt;0,H233+H231,G229+H231))</f>
        <v>0</v>
      </c>
      <c r="I235" s="92" t="s">
        <v>87</v>
      </c>
    </row>
    <row r="236" spans="1:9" ht="20.25" thickTop="1" thickBot="1" x14ac:dyDescent="0.45">
      <c r="B236" s="113"/>
      <c r="C236" s="49"/>
      <c r="D236" s="49"/>
      <c r="E236" s="44"/>
      <c r="F236" s="50" t="str">
        <f>IF(E234="","",TEXT(E234+1,"m/d")&amp;"～"&amp;TEXT(E237,"m/d"))</f>
        <v>1/11～1/15</v>
      </c>
      <c r="G236" s="53" t="str">
        <f>IF(OR(H236="",H236=0),"",TEXT(E241,"m/d")&amp;"日引落リボ払い手数料②")</f>
        <v/>
      </c>
      <c r="H236" s="88">
        <f>IF(E234="","",G235*$G$2*(E237-E234)/D237)</f>
        <v>0</v>
      </c>
      <c r="I236" s="114"/>
    </row>
    <row r="237" spans="1:9" ht="20.25" thickTop="1" thickBot="1" x14ac:dyDescent="0.45">
      <c r="B237" s="113"/>
      <c r="C237" s="49"/>
      <c r="D237" s="88">
        <f>IF(B235="","",IF(OR(MOD(B235,400)=0,AND(MOD(B235,4)=0,MOD(B235,100)&lt;&gt;0)),366, 365))</f>
        <v>365</v>
      </c>
      <c r="E237" s="73">
        <f>IF(B235="","",IF($C$2="末",EOMONTH(DATE(B235,C235,1),0),DATE(B235,C235,$C$2)))</f>
        <v>44941</v>
      </c>
      <c r="F237" s="74" t="str">
        <f>C235&amp;"月締め日"</f>
        <v>1月締め日</v>
      </c>
      <c r="G237" s="50" t="str">
        <f>IF(E241="","",TEXT(E241,"m/d")&amp;"日引落")</f>
        <v>2/10日引落</v>
      </c>
      <c r="H237" s="74">
        <f>IF(E234="","",ROUNDDOWN(H236+H232,0))</f>
        <v>0</v>
      </c>
      <c r="I237" s="97" t="s">
        <v>82</v>
      </c>
    </row>
    <row r="238" spans="1:9" ht="20.25" thickTop="1" thickBot="1" x14ac:dyDescent="0.45">
      <c r="B238" s="115"/>
      <c r="C238" s="99"/>
      <c r="D238" s="100">
        <f>IF(B235="","",IF(OR(MOD(B241,400)=0,AND(MOD(B241,4)=0,MOD(B241,100)&lt;&gt;0)),366, 365))</f>
        <v>365</v>
      </c>
      <c r="E238" s="101"/>
      <c r="F238" s="51" t="str">
        <f>IF(E237="","",TEXT(E237+1,"m/d")&amp;"～"&amp;TEXT(E240,"m/d"))</f>
        <v>1/16～2/10</v>
      </c>
      <c r="G238" s="52" t="str">
        <f>IF(OR(H238="",H238=0),"",TEXT(E247,"m/d")&amp;"日引落リボ払い手数料①")</f>
        <v/>
      </c>
      <c r="H238" s="116">
        <f>IF(E237="","",IF($C$2="末",G235*$G$2*$D$2/D238,G235*$G$2*((EOMONTH(E237,0)-E237)/D237+$D$2/D238)))</f>
        <v>0</v>
      </c>
      <c r="I238" s="117"/>
    </row>
    <row r="239" spans="1:9" ht="20.25" thickTop="1" thickBot="1" x14ac:dyDescent="0.45">
      <c r="A239" s="78">
        <v>39</v>
      </c>
      <c r="B239" s="104"/>
      <c r="C239" s="105"/>
      <c r="D239" s="105"/>
      <c r="E239" s="106"/>
      <c r="F239" s="48" t="s">
        <v>23</v>
      </c>
      <c r="G239" s="118"/>
      <c r="H239" s="82">
        <v>5000</v>
      </c>
      <c r="I239" s="83" t="s">
        <v>85</v>
      </c>
    </row>
    <row r="240" spans="1:9" ht="20.25" thickTop="1" thickBot="1" x14ac:dyDescent="0.45">
      <c r="B240" s="109"/>
      <c r="C240" s="44"/>
      <c r="D240" s="44"/>
      <c r="E240" s="73">
        <f>IF(E237="","",DATE(YEAR(E237),MONTH(E237)+1,$D$2))</f>
        <v>44967</v>
      </c>
      <c r="F240" s="85" t="s">
        <v>83</v>
      </c>
      <c r="G240" s="86"/>
      <c r="H240" s="86"/>
      <c r="I240" s="110"/>
    </row>
    <row r="241" spans="1:9" ht="20.25" thickTop="1" thickBot="1" x14ac:dyDescent="0.45">
      <c r="B241" s="102">
        <f>IF(E241="","",YEAR(E241))</f>
        <v>2023</v>
      </c>
      <c r="C241" s="88">
        <f>IF(E241="","",MONTH(E241))</f>
        <v>2</v>
      </c>
      <c r="D241" s="49"/>
      <c r="E241" s="111">
        <f>IF(E240="","",IF(WORKDAY(WORKDAY(E240,-1,holiday),1,holiday)=E240,E240,WORKDAY(E240,1,holiday)))</f>
        <v>44967</v>
      </c>
      <c r="F241" s="44" t="s">
        <v>86</v>
      </c>
      <c r="G241" s="74">
        <f>IF(G235&lt;=H239,0,G235-H239)</f>
        <v>0</v>
      </c>
      <c r="H241" s="112">
        <f>IF(AND(G235=0,OR(H237=0,H237="")),0,IF(G241&gt;0,H239+H237,G235+H237))</f>
        <v>0</v>
      </c>
      <c r="I241" s="92" t="s">
        <v>87</v>
      </c>
    </row>
    <row r="242" spans="1:9" ht="20.25" thickTop="1" thickBot="1" x14ac:dyDescent="0.45">
      <c r="B242" s="113"/>
      <c r="C242" s="49"/>
      <c r="D242" s="49"/>
      <c r="E242" s="44"/>
      <c r="F242" s="50" t="str">
        <f>IF(E240="","",TEXT(E240+1,"m/d")&amp;"～"&amp;TEXT(E243,"m/d"))</f>
        <v>2/11～2/15</v>
      </c>
      <c r="G242" s="53" t="str">
        <f>IF(OR(H242="",H242=0),"",TEXT(E247,"m/d")&amp;"日引落リボ払い手数料②")</f>
        <v/>
      </c>
      <c r="H242" s="88">
        <f>IF(E240="","",G241*$G$2*(E243-E240)/D243)</f>
        <v>0</v>
      </c>
      <c r="I242" s="114"/>
    </row>
    <row r="243" spans="1:9" ht="20.25" thickTop="1" thickBot="1" x14ac:dyDescent="0.45">
      <c r="B243" s="113"/>
      <c r="C243" s="49"/>
      <c r="D243" s="88">
        <f>IF(B241="","",IF(OR(MOD(B241,400)=0,AND(MOD(B241,4)=0,MOD(B241,100)&lt;&gt;0)),366, 365))</f>
        <v>365</v>
      </c>
      <c r="E243" s="73">
        <f>IF(B241="","",IF($C$2="末",EOMONTH(DATE(B241,C241,1),0),DATE(B241,C241,$C$2)))</f>
        <v>44972</v>
      </c>
      <c r="F243" s="74" t="str">
        <f>C241&amp;"月締め日"</f>
        <v>2月締め日</v>
      </c>
      <c r="G243" s="50" t="str">
        <f>IF(E247="","",TEXT(E247,"m/d")&amp;"日引落")</f>
        <v>3/10日引落</v>
      </c>
      <c r="H243" s="74">
        <f>IF(E240="","",ROUNDDOWN(H242+H238,0))</f>
        <v>0</v>
      </c>
      <c r="I243" s="97" t="s">
        <v>82</v>
      </c>
    </row>
    <row r="244" spans="1:9" ht="20.25" thickTop="1" thickBot="1" x14ac:dyDescent="0.45">
      <c r="B244" s="115"/>
      <c r="C244" s="99"/>
      <c r="D244" s="100">
        <f>IF(B241="","",IF(OR(MOD(B247,400)=0,AND(MOD(B247,4)=0,MOD(B247,100)&lt;&gt;0)),366, 365))</f>
        <v>365</v>
      </c>
      <c r="E244" s="101"/>
      <c r="F244" s="51" t="str">
        <f>IF(E243="","",TEXT(E243+1,"m/d")&amp;"～"&amp;TEXT(E246,"m/d"))</f>
        <v>2/16～3/10</v>
      </c>
      <c r="G244" s="52" t="str">
        <f>IF(OR(H244="",H244=0),"",TEXT(E253,"m/d")&amp;"日引落リボ払い手数料①")</f>
        <v/>
      </c>
      <c r="H244" s="116">
        <f>IF(E243="","",IF($C$2="末",G241*$G$2*$D$2/D244,G241*$G$2*((EOMONTH(E243,0)-E243)/D243+$D$2/D244)))</f>
        <v>0</v>
      </c>
      <c r="I244" s="117"/>
    </row>
    <row r="245" spans="1:9" ht="20.25" thickTop="1" thickBot="1" x14ac:dyDescent="0.45">
      <c r="A245" s="78">
        <v>40</v>
      </c>
      <c r="B245" s="104"/>
      <c r="C245" s="105"/>
      <c r="D245" s="105"/>
      <c r="E245" s="106"/>
      <c r="F245" s="48" t="s">
        <v>23</v>
      </c>
      <c r="G245" s="118"/>
      <c r="H245" s="82">
        <v>5000</v>
      </c>
      <c r="I245" s="83" t="s">
        <v>85</v>
      </c>
    </row>
    <row r="246" spans="1:9" ht="20.25" thickTop="1" thickBot="1" x14ac:dyDescent="0.45">
      <c r="B246" s="109"/>
      <c r="C246" s="44"/>
      <c r="D246" s="44"/>
      <c r="E246" s="73">
        <f>IF(E243="","",DATE(YEAR(E243),MONTH(E243)+1,$D$2))</f>
        <v>44995</v>
      </c>
      <c r="F246" s="85" t="s">
        <v>83</v>
      </c>
      <c r="G246" s="86"/>
      <c r="H246" s="86"/>
      <c r="I246" s="110"/>
    </row>
    <row r="247" spans="1:9" ht="20.25" thickTop="1" thickBot="1" x14ac:dyDescent="0.45">
      <c r="B247" s="102">
        <f>IF(E247="","",YEAR(E247))</f>
        <v>2023</v>
      </c>
      <c r="C247" s="88">
        <f>IF(E247="","",MONTH(E247))</f>
        <v>3</v>
      </c>
      <c r="D247" s="49"/>
      <c r="E247" s="111">
        <f>IF(E246="","",IF(WORKDAY(WORKDAY(E246,-1,holiday),1,holiday)=E246,E246,WORKDAY(E246,1,holiday)))</f>
        <v>44995</v>
      </c>
      <c r="F247" s="44" t="s">
        <v>86</v>
      </c>
      <c r="G247" s="74">
        <f>IF(G241&lt;=H245,0,G241-H245)</f>
        <v>0</v>
      </c>
      <c r="H247" s="112">
        <f>IF(AND(G241=0,OR(H243=0,H243="")),0,IF(G247&gt;0,H245+H243,G241+H243))</f>
        <v>0</v>
      </c>
      <c r="I247" s="92" t="s">
        <v>87</v>
      </c>
    </row>
    <row r="248" spans="1:9" ht="20.25" thickTop="1" thickBot="1" x14ac:dyDescent="0.45">
      <c r="B248" s="113"/>
      <c r="C248" s="49"/>
      <c r="D248" s="49"/>
      <c r="E248" s="44"/>
      <c r="F248" s="50" t="str">
        <f>IF(E246="","",TEXT(E246+1,"m/d")&amp;"～"&amp;TEXT(E249,"m/d"))</f>
        <v>3/11～3/15</v>
      </c>
      <c r="G248" s="53" t="str">
        <f>IF(OR(H248="",H248=0),"",TEXT(E253,"m/d")&amp;"日引落リボ払い手数料②")</f>
        <v/>
      </c>
      <c r="H248" s="88">
        <f>IF(E246="","",G247*$G$2*(E249-E246)/D249)</f>
        <v>0</v>
      </c>
      <c r="I248" s="114"/>
    </row>
    <row r="249" spans="1:9" ht="20.25" thickTop="1" thickBot="1" x14ac:dyDescent="0.45">
      <c r="B249" s="113"/>
      <c r="C249" s="49"/>
      <c r="D249" s="88">
        <f>IF(B247="","",IF(OR(MOD(B247,400)=0,AND(MOD(B247,4)=0,MOD(B247,100)&lt;&gt;0)),366, 365))</f>
        <v>365</v>
      </c>
      <c r="E249" s="73">
        <f>IF(B247="","",IF($C$2="末",EOMONTH(DATE(B247,C247,1),0),DATE(B247,C247,$C$2)))</f>
        <v>45000</v>
      </c>
      <c r="F249" s="74" t="str">
        <f>C247&amp;"月締め日"</f>
        <v>3月締め日</v>
      </c>
      <c r="G249" s="50" t="str">
        <f>IF(E253="","",TEXT(E253,"m/d")&amp;"日引落")</f>
        <v>4/10日引落</v>
      </c>
      <c r="H249" s="74">
        <f>IF(E246="","",ROUNDDOWN(H248+H244,0))</f>
        <v>0</v>
      </c>
      <c r="I249" s="97" t="s">
        <v>82</v>
      </c>
    </row>
    <row r="250" spans="1:9" ht="20.25" thickTop="1" thickBot="1" x14ac:dyDescent="0.45">
      <c r="B250" s="115"/>
      <c r="C250" s="99"/>
      <c r="D250" s="100">
        <f>IF(B247="","",IF(OR(MOD(B253,400)=0,AND(MOD(B253,4)=0,MOD(B253,100)&lt;&gt;0)),366, 365))</f>
        <v>365</v>
      </c>
      <c r="E250" s="101"/>
      <c r="F250" s="51" t="str">
        <f>IF(E249="","",TEXT(E249+1,"m/d")&amp;"～"&amp;TEXT(E252,"m/d"))</f>
        <v>3/16～4/10</v>
      </c>
      <c r="G250" s="52" t="str">
        <f>IF(OR(H250="",H250=0),"",TEXT(E259,"m/d")&amp;"日引落リボ払い手数料①")</f>
        <v/>
      </c>
      <c r="H250" s="116">
        <f>IF(E249="","",IF($C$2="末",G247*$G$2*$D$2/D250,G247*$G$2*((EOMONTH(E249,0)-E249)/D249+$D$2/D250)))</f>
        <v>0</v>
      </c>
      <c r="I250" s="117"/>
    </row>
    <row r="251" spans="1:9" ht="20.25" thickTop="1" thickBot="1" x14ac:dyDescent="0.45">
      <c r="A251" s="78">
        <v>41</v>
      </c>
      <c r="B251" s="104"/>
      <c r="C251" s="105"/>
      <c r="D251" s="105"/>
      <c r="E251" s="106"/>
      <c r="F251" s="48" t="s">
        <v>23</v>
      </c>
      <c r="G251" s="118"/>
      <c r="H251" s="82">
        <v>5000</v>
      </c>
      <c r="I251" s="83" t="s">
        <v>85</v>
      </c>
    </row>
    <row r="252" spans="1:9" ht="20.25" thickTop="1" thickBot="1" x14ac:dyDescent="0.45">
      <c r="B252" s="109"/>
      <c r="C252" s="44"/>
      <c r="D252" s="44"/>
      <c r="E252" s="73">
        <f>IF(E249="","",DATE(YEAR(E249),MONTH(E249)+1,$D$2))</f>
        <v>45026</v>
      </c>
      <c r="F252" s="85" t="s">
        <v>83</v>
      </c>
      <c r="G252" s="86"/>
      <c r="H252" s="86"/>
      <c r="I252" s="110"/>
    </row>
    <row r="253" spans="1:9" ht="20.25" thickTop="1" thickBot="1" x14ac:dyDescent="0.45">
      <c r="B253" s="102">
        <f>IF(E253="","",YEAR(E253))</f>
        <v>2023</v>
      </c>
      <c r="C253" s="88">
        <f>IF(E253="","",MONTH(E253))</f>
        <v>4</v>
      </c>
      <c r="D253" s="49"/>
      <c r="E253" s="111">
        <f>IF(E252="","",IF(WORKDAY(WORKDAY(E252,-1,holiday),1,holiday)=E252,E252,WORKDAY(E252,1,holiday)))</f>
        <v>45026</v>
      </c>
      <c r="F253" s="44" t="s">
        <v>86</v>
      </c>
      <c r="G253" s="74">
        <f>IF(G247&lt;=H251,0,G247-H251)</f>
        <v>0</v>
      </c>
      <c r="H253" s="112">
        <f>IF(AND(G247=0,OR(H249=0,H249="")),0,IF(G253&gt;0,H251+H249,G247+H249))</f>
        <v>0</v>
      </c>
      <c r="I253" s="92" t="s">
        <v>87</v>
      </c>
    </row>
    <row r="254" spans="1:9" ht="20.25" thickTop="1" thickBot="1" x14ac:dyDescent="0.45">
      <c r="B254" s="113"/>
      <c r="C254" s="49"/>
      <c r="D254" s="49"/>
      <c r="E254" s="44"/>
      <c r="F254" s="50" t="str">
        <f>IF(E252="","",TEXT(E252+1,"m/d")&amp;"～"&amp;TEXT(E255,"m/d"))</f>
        <v>4/11～4/15</v>
      </c>
      <c r="G254" s="53" t="str">
        <f>IF(OR(H254="",H254=0),"",TEXT(E259,"m/d")&amp;"日引落リボ払い手数料②")</f>
        <v/>
      </c>
      <c r="H254" s="88">
        <f>IF(E252="","",G253*$G$2*(E255-E252)/D255)</f>
        <v>0</v>
      </c>
      <c r="I254" s="114"/>
    </row>
    <row r="255" spans="1:9" ht="20.25" thickTop="1" thickBot="1" x14ac:dyDescent="0.45">
      <c r="B255" s="113"/>
      <c r="C255" s="49"/>
      <c r="D255" s="88">
        <f>IF(B253="","",IF(OR(MOD(B253,400)=0,AND(MOD(B253,4)=0,MOD(B253,100)&lt;&gt;0)),366, 365))</f>
        <v>365</v>
      </c>
      <c r="E255" s="73">
        <f>IF(B253="","",IF($C$2="末",EOMONTH(DATE(B253,C253,1),0),DATE(B253,C253,$C$2)))</f>
        <v>45031</v>
      </c>
      <c r="F255" s="74" t="str">
        <f>C253&amp;"月締め日"</f>
        <v>4月締め日</v>
      </c>
      <c r="G255" s="50" t="str">
        <f>IF(E259="","",TEXT(E259,"m/d")&amp;"日引落")</f>
        <v>5/10日引落</v>
      </c>
      <c r="H255" s="74">
        <f>IF(E252="","",ROUNDDOWN(H254+H250,0))</f>
        <v>0</v>
      </c>
      <c r="I255" s="97" t="s">
        <v>82</v>
      </c>
    </row>
    <row r="256" spans="1:9" ht="20.25" thickTop="1" thickBot="1" x14ac:dyDescent="0.45">
      <c r="B256" s="115"/>
      <c r="C256" s="99"/>
      <c r="D256" s="100">
        <f>IF(B253="","",IF(OR(MOD(B259,400)=0,AND(MOD(B259,4)=0,MOD(B259,100)&lt;&gt;0)),366, 365))</f>
        <v>365</v>
      </c>
      <c r="E256" s="101"/>
      <c r="F256" s="51" t="str">
        <f>IF(E255="","",TEXT(E255+1,"m/d")&amp;"～"&amp;TEXT(E258,"m/d"))</f>
        <v>4/16～5/10</v>
      </c>
      <c r="G256" s="52" t="str">
        <f>IF(OR(H256="",H256=0),"",TEXT(E265,"m/d")&amp;"日引落リボ払い手数料①")</f>
        <v/>
      </c>
      <c r="H256" s="116">
        <f>IF(E255="","",IF($C$2="末",G253*$G$2*$D$2/D256,G253*$G$2*((EOMONTH(E255,0)-E255)/D255+$D$2/D256)))</f>
        <v>0</v>
      </c>
      <c r="I256" s="117"/>
    </row>
    <row r="257" spans="1:9" ht="20.25" thickTop="1" thickBot="1" x14ac:dyDescent="0.45">
      <c r="A257" s="78">
        <v>42</v>
      </c>
      <c r="B257" s="104"/>
      <c r="C257" s="105"/>
      <c r="D257" s="105"/>
      <c r="E257" s="106"/>
      <c r="F257" s="48" t="s">
        <v>23</v>
      </c>
      <c r="G257" s="118"/>
      <c r="H257" s="82">
        <v>5000</v>
      </c>
      <c r="I257" s="83" t="s">
        <v>85</v>
      </c>
    </row>
    <row r="258" spans="1:9" ht="20.25" thickTop="1" thickBot="1" x14ac:dyDescent="0.45">
      <c r="B258" s="109"/>
      <c r="C258" s="44"/>
      <c r="D258" s="44"/>
      <c r="E258" s="73">
        <f>IF(E255="","",DATE(YEAR(E255),MONTH(E255)+1,$D$2))</f>
        <v>45056</v>
      </c>
      <c r="F258" s="85" t="s">
        <v>83</v>
      </c>
      <c r="G258" s="86"/>
      <c r="H258" s="86"/>
      <c r="I258" s="110"/>
    </row>
    <row r="259" spans="1:9" ht="20.25" thickTop="1" thickBot="1" x14ac:dyDescent="0.45">
      <c r="B259" s="102">
        <f>IF(E259="","",YEAR(E259))</f>
        <v>2023</v>
      </c>
      <c r="C259" s="88">
        <f>IF(E259="","",MONTH(E259))</f>
        <v>5</v>
      </c>
      <c r="D259" s="49"/>
      <c r="E259" s="111">
        <f>IF(E258="","",IF(WORKDAY(WORKDAY(E258,-1,holiday),1,holiday)=E258,E258,WORKDAY(E258,1,holiday)))</f>
        <v>45056</v>
      </c>
      <c r="F259" s="44" t="s">
        <v>86</v>
      </c>
      <c r="G259" s="74">
        <f>IF(G253&lt;=H257,0,G253-H257)</f>
        <v>0</v>
      </c>
      <c r="H259" s="112">
        <f>IF(AND(G253=0,OR(H255=0,H255="")),0,IF(G259&gt;0,H257+H255,G253+H255))</f>
        <v>0</v>
      </c>
      <c r="I259" s="92" t="s">
        <v>87</v>
      </c>
    </row>
    <row r="260" spans="1:9" ht="20.25" thickTop="1" thickBot="1" x14ac:dyDescent="0.45">
      <c r="B260" s="113"/>
      <c r="C260" s="49"/>
      <c r="D260" s="49"/>
      <c r="E260" s="44"/>
      <c r="F260" s="50" t="str">
        <f>IF(E258="","",TEXT(E258+1,"m/d")&amp;"～"&amp;TEXT(E261,"m/d"))</f>
        <v>5/11～5/15</v>
      </c>
      <c r="G260" s="53" t="str">
        <f>IF(OR(H260="",H260=0),"",TEXT(E265,"m/d")&amp;"日引落リボ払い手数料②")</f>
        <v/>
      </c>
      <c r="H260" s="88">
        <f>IF(E258="","",G259*$G$2*(E261-E258)/D261)</f>
        <v>0</v>
      </c>
      <c r="I260" s="114"/>
    </row>
    <row r="261" spans="1:9" ht="20.25" thickTop="1" thickBot="1" x14ac:dyDescent="0.45">
      <c r="B261" s="113"/>
      <c r="C261" s="49"/>
      <c r="D261" s="88">
        <f>IF(B259="","",IF(OR(MOD(B259,400)=0,AND(MOD(B259,4)=0,MOD(B259,100)&lt;&gt;0)),366, 365))</f>
        <v>365</v>
      </c>
      <c r="E261" s="73">
        <f>IF(B259="","",IF($C$2="末",EOMONTH(DATE(B259,C259,1),0),DATE(B259,C259,$C$2)))</f>
        <v>45061</v>
      </c>
      <c r="F261" s="74" t="str">
        <f>C259&amp;"月締め日"</f>
        <v>5月締め日</v>
      </c>
      <c r="G261" s="50" t="str">
        <f>IF(E265="","",TEXT(E265,"m/d")&amp;"日引落")</f>
        <v>6/12日引落</v>
      </c>
      <c r="H261" s="74">
        <f>IF(E258="","",ROUNDDOWN(H260+H256,0))</f>
        <v>0</v>
      </c>
      <c r="I261" s="97" t="s">
        <v>82</v>
      </c>
    </row>
    <row r="262" spans="1:9" ht="20.25" thickTop="1" thickBot="1" x14ac:dyDescent="0.45">
      <c r="B262" s="115"/>
      <c r="C262" s="99"/>
      <c r="D262" s="100">
        <f>IF(B259="","",IF(OR(MOD(B265,400)=0,AND(MOD(B265,4)=0,MOD(B265,100)&lt;&gt;0)),366, 365))</f>
        <v>365</v>
      </c>
      <c r="E262" s="101"/>
      <c r="F262" s="51" t="str">
        <f>IF(E261="","",TEXT(E261+1,"m/d")&amp;"～"&amp;TEXT(E264,"m/d"))</f>
        <v>5/16～6/10</v>
      </c>
      <c r="G262" s="52" t="str">
        <f>IF(OR(H262="",H262=0),"",TEXT(E271,"m/d")&amp;"日引落リボ払い手数料①")</f>
        <v/>
      </c>
      <c r="H262" s="116">
        <f>IF(E261="","",IF($C$2="末",G259*$G$2*$D$2/D262,G259*$G$2*((EOMONTH(E261,0)-E261)/D261+$D$2/D262)))</f>
        <v>0</v>
      </c>
      <c r="I262" s="117"/>
    </row>
    <row r="263" spans="1:9" ht="20.25" thickTop="1" thickBot="1" x14ac:dyDescent="0.45">
      <c r="A263" s="78">
        <v>43</v>
      </c>
      <c r="B263" s="104"/>
      <c r="C263" s="105"/>
      <c r="D263" s="105"/>
      <c r="E263" s="106"/>
      <c r="F263" s="48" t="s">
        <v>23</v>
      </c>
      <c r="G263" s="118"/>
      <c r="H263" s="82">
        <v>5000</v>
      </c>
      <c r="I263" s="83" t="s">
        <v>85</v>
      </c>
    </row>
    <row r="264" spans="1:9" ht="20.25" thickTop="1" thickBot="1" x14ac:dyDescent="0.45">
      <c r="B264" s="109"/>
      <c r="C264" s="44"/>
      <c r="D264" s="44"/>
      <c r="E264" s="73">
        <f>IF(E261="","",DATE(YEAR(E261),MONTH(E261)+1,$D$2))</f>
        <v>45087</v>
      </c>
      <c r="F264" s="85" t="s">
        <v>83</v>
      </c>
      <c r="G264" s="86"/>
      <c r="H264" s="86"/>
      <c r="I264" s="110"/>
    </row>
    <row r="265" spans="1:9" ht="20.25" thickTop="1" thickBot="1" x14ac:dyDescent="0.45">
      <c r="B265" s="102">
        <f>IF(E265="","",YEAR(E265))</f>
        <v>2023</v>
      </c>
      <c r="C265" s="88">
        <f>IF(E265="","",MONTH(E265))</f>
        <v>6</v>
      </c>
      <c r="D265" s="49"/>
      <c r="E265" s="111">
        <f>IF(E264="","",IF(WORKDAY(WORKDAY(E264,-1,holiday),1,holiday)=E264,E264,WORKDAY(E264,1,holiday)))</f>
        <v>45089</v>
      </c>
      <c r="F265" s="44" t="s">
        <v>86</v>
      </c>
      <c r="G265" s="74">
        <f>IF(G259&lt;=H263,0,G259-H263)</f>
        <v>0</v>
      </c>
      <c r="H265" s="112">
        <f>IF(AND(G259=0,OR(H261=0,H261="")),0,IF(G265&gt;0,H263+H261,G259+H261))</f>
        <v>0</v>
      </c>
      <c r="I265" s="92" t="s">
        <v>87</v>
      </c>
    </row>
    <row r="266" spans="1:9" ht="20.25" thickTop="1" thickBot="1" x14ac:dyDescent="0.45">
      <c r="B266" s="113"/>
      <c r="C266" s="49"/>
      <c r="D266" s="49"/>
      <c r="E266" s="44"/>
      <c r="F266" s="50" t="str">
        <f>IF(E264="","",TEXT(E264+1,"m/d")&amp;"～"&amp;TEXT(E267,"m/d"))</f>
        <v>6/11～6/15</v>
      </c>
      <c r="G266" s="53" t="str">
        <f>IF(OR(H266="",H266=0),"",TEXT(E271,"m/d")&amp;"日引落リボ払い手数料②")</f>
        <v/>
      </c>
      <c r="H266" s="88">
        <f>IF(E264="","",G265*$G$2*(E267-E264)/D267)</f>
        <v>0</v>
      </c>
      <c r="I266" s="114"/>
    </row>
    <row r="267" spans="1:9" ht="20.25" thickTop="1" thickBot="1" x14ac:dyDescent="0.45">
      <c r="B267" s="113"/>
      <c r="C267" s="49"/>
      <c r="D267" s="88">
        <f>IF(B265="","",IF(OR(MOD(B265,400)=0,AND(MOD(B265,4)=0,MOD(B265,100)&lt;&gt;0)),366, 365))</f>
        <v>365</v>
      </c>
      <c r="E267" s="73">
        <f>IF(B265="","",IF($C$2="末",EOMONTH(DATE(B265,C265,1),0),DATE(B265,C265,$C$2)))</f>
        <v>45092</v>
      </c>
      <c r="F267" s="74" t="str">
        <f>C265&amp;"月締め日"</f>
        <v>6月締め日</v>
      </c>
      <c r="G267" s="50" t="str">
        <f>IF(E271="","",TEXT(E271,"m/d")&amp;"日引落")</f>
        <v>7/10日引落</v>
      </c>
      <c r="H267" s="74">
        <f>IF(E264="","",ROUNDDOWN(H266+H262,0))</f>
        <v>0</v>
      </c>
      <c r="I267" s="97" t="s">
        <v>82</v>
      </c>
    </row>
    <row r="268" spans="1:9" ht="20.25" thickTop="1" thickBot="1" x14ac:dyDescent="0.45">
      <c r="B268" s="115"/>
      <c r="C268" s="99"/>
      <c r="D268" s="100">
        <f>IF(B265="","",IF(OR(MOD(B271,400)=0,AND(MOD(B271,4)=0,MOD(B271,100)&lt;&gt;0)),366, 365))</f>
        <v>365</v>
      </c>
      <c r="E268" s="101"/>
      <c r="F268" s="51" t="str">
        <f>IF(E267="","",TEXT(E267+1,"m/d")&amp;"～"&amp;TEXT(E270,"m/d"))</f>
        <v>6/16～7/10</v>
      </c>
      <c r="G268" s="52" t="str">
        <f>IF(OR(H268="",H268=0),"",TEXT(E277,"m/d")&amp;"日引落リボ払い手数料①")</f>
        <v/>
      </c>
      <c r="H268" s="116">
        <f>IF(E267="","",IF($C$2="末",G265*$G$2*$D$2/D268,G265*$G$2*((EOMONTH(E267,0)-E267)/D267+$D$2/D268)))</f>
        <v>0</v>
      </c>
      <c r="I268" s="117"/>
    </row>
    <row r="269" spans="1:9" ht="20.25" thickTop="1" thickBot="1" x14ac:dyDescent="0.45">
      <c r="A269" s="78">
        <v>44</v>
      </c>
      <c r="B269" s="104"/>
      <c r="C269" s="105"/>
      <c r="D269" s="105"/>
      <c r="E269" s="106"/>
      <c r="F269" s="48" t="s">
        <v>23</v>
      </c>
      <c r="G269" s="118"/>
      <c r="H269" s="82">
        <v>5000</v>
      </c>
      <c r="I269" s="83" t="s">
        <v>85</v>
      </c>
    </row>
    <row r="270" spans="1:9" ht="20.25" thickTop="1" thickBot="1" x14ac:dyDescent="0.45">
      <c r="B270" s="109"/>
      <c r="C270" s="44"/>
      <c r="D270" s="44"/>
      <c r="E270" s="73">
        <f>IF(E267="","",DATE(YEAR(E267),MONTH(E267)+1,$D$2))</f>
        <v>45117</v>
      </c>
      <c r="F270" s="85" t="s">
        <v>83</v>
      </c>
      <c r="G270" s="86"/>
      <c r="H270" s="86"/>
      <c r="I270" s="110"/>
    </row>
    <row r="271" spans="1:9" ht="20.25" thickTop="1" thickBot="1" x14ac:dyDescent="0.45">
      <c r="B271" s="102">
        <f>IF(E271="","",YEAR(E271))</f>
        <v>2023</v>
      </c>
      <c r="C271" s="88">
        <f>IF(E271="","",MONTH(E271))</f>
        <v>7</v>
      </c>
      <c r="D271" s="49"/>
      <c r="E271" s="111">
        <f>IF(E270="","",IF(WORKDAY(WORKDAY(E270,-1,holiday),1,holiday)=E270,E270,WORKDAY(E270,1,holiday)))</f>
        <v>45117</v>
      </c>
      <c r="F271" s="44" t="s">
        <v>86</v>
      </c>
      <c r="G271" s="74">
        <f>IF(G265&lt;=H269,0,G265-H269)</f>
        <v>0</v>
      </c>
      <c r="H271" s="112">
        <f>IF(AND(G265=0,OR(H267=0,H267="")),0,IF(G271&gt;0,H269+H267,G265+H267))</f>
        <v>0</v>
      </c>
      <c r="I271" s="92" t="s">
        <v>87</v>
      </c>
    </row>
    <row r="272" spans="1:9" ht="20.25" thickTop="1" thickBot="1" x14ac:dyDescent="0.45">
      <c r="B272" s="113"/>
      <c r="C272" s="49"/>
      <c r="D272" s="49"/>
      <c r="E272" s="44"/>
      <c r="F272" s="50" t="str">
        <f>IF(E270="","",TEXT(E270+1,"m/d")&amp;"～"&amp;TEXT(E273,"m/d"))</f>
        <v>7/11～7/15</v>
      </c>
      <c r="G272" s="53" t="str">
        <f>IF(OR(H272="",H272=0),"",TEXT(E277,"m/d")&amp;"日引落リボ払い手数料②")</f>
        <v/>
      </c>
      <c r="H272" s="88">
        <f>IF(E270="","",G271*$G$2*(E273-E270)/D273)</f>
        <v>0</v>
      </c>
      <c r="I272" s="114"/>
    </row>
    <row r="273" spans="1:9" ht="20.25" thickTop="1" thickBot="1" x14ac:dyDescent="0.45">
      <c r="B273" s="113"/>
      <c r="C273" s="49"/>
      <c r="D273" s="88">
        <f>IF(B271="","",IF(OR(MOD(B271,400)=0,AND(MOD(B271,4)=0,MOD(B271,100)&lt;&gt;0)),366, 365))</f>
        <v>365</v>
      </c>
      <c r="E273" s="73">
        <f>IF(B271="","",IF($C$2="末",EOMONTH(DATE(B271,C271,1),0),DATE(B271,C271,$C$2)))</f>
        <v>45122</v>
      </c>
      <c r="F273" s="74" t="str">
        <f>C271&amp;"月締め日"</f>
        <v>7月締め日</v>
      </c>
      <c r="G273" s="50" t="str">
        <f>IF(E277="","",TEXT(E277,"m/d")&amp;"日引落")</f>
        <v>8/10日引落</v>
      </c>
      <c r="H273" s="74">
        <f>IF(E270="","",ROUNDDOWN(H272+H268,0))</f>
        <v>0</v>
      </c>
      <c r="I273" s="97" t="s">
        <v>82</v>
      </c>
    </row>
    <row r="274" spans="1:9" ht="20.25" thickTop="1" thickBot="1" x14ac:dyDescent="0.45">
      <c r="B274" s="115"/>
      <c r="C274" s="99"/>
      <c r="D274" s="100">
        <f>IF(B271="","",IF(OR(MOD(B277,400)=0,AND(MOD(B277,4)=0,MOD(B277,100)&lt;&gt;0)),366, 365))</f>
        <v>365</v>
      </c>
      <c r="E274" s="101"/>
      <c r="F274" s="51" t="str">
        <f>IF(E273="","",TEXT(E273+1,"m/d")&amp;"～"&amp;TEXT(E276,"m/d"))</f>
        <v>7/16～8/10</v>
      </c>
      <c r="G274" s="52" t="str">
        <f>IF(OR(H274="",H274=0),"",TEXT(E283,"m/d")&amp;"日引落リボ払い手数料①")</f>
        <v/>
      </c>
      <c r="H274" s="116">
        <f>IF(E273="","",IF($C$2="末",G271*$G$2*$D$2/D274,G271*$G$2*((EOMONTH(E273,0)-E273)/D273+$D$2/D274)))</f>
        <v>0</v>
      </c>
      <c r="I274" s="117"/>
    </row>
    <row r="275" spans="1:9" ht="20.25" thickTop="1" thickBot="1" x14ac:dyDescent="0.45">
      <c r="A275" s="78">
        <v>45</v>
      </c>
      <c r="B275" s="104"/>
      <c r="C275" s="105"/>
      <c r="D275" s="105"/>
      <c r="E275" s="106"/>
      <c r="F275" s="48" t="s">
        <v>23</v>
      </c>
      <c r="G275" s="118"/>
      <c r="H275" s="82">
        <v>5000</v>
      </c>
      <c r="I275" s="83" t="s">
        <v>85</v>
      </c>
    </row>
    <row r="276" spans="1:9" ht="20.25" thickTop="1" thickBot="1" x14ac:dyDescent="0.45">
      <c r="B276" s="109"/>
      <c r="C276" s="44"/>
      <c r="D276" s="44"/>
      <c r="E276" s="73">
        <f>IF(E273="","",DATE(YEAR(E273),MONTH(E273)+1,$D$2))</f>
        <v>45148</v>
      </c>
      <c r="F276" s="85" t="s">
        <v>83</v>
      </c>
      <c r="G276" s="86"/>
      <c r="H276" s="86"/>
      <c r="I276" s="110"/>
    </row>
    <row r="277" spans="1:9" ht="20.25" thickTop="1" thickBot="1" x14ac:dyDescent="0.45">
      <c r="B277" s="102">
        <f>IF(E277="","",YEAR(E277))</f>
        <v>2023</v>
      </c>
      <c r="C277" s="88">
        <f>IF(E277="","",MONTH(E277))</f>
        <v>8</v>
      </c>
      <c r="D277" s="49"/>
      <c r="E277" s="111">
        <f>IF(E276="","",IF(WORKDAY(WORKDAY(E276,-1,holiday),1,holiday)=E276,E276,WORKDAY(E276,1,holiday)))</f>
        <v>45148</v>
      </c>
      <c r="F277" s="44" t="s">
        <v>86</v>
      </c>
      <c r="G277" s="74">
        <f>IF(G271&lt;=H275,0,G271-H275)</f>
        <v>0</v>
      </c>
      <c r="H277" s="112">
        <f>IF(AND(G271=0,OR(H273=0,H273="")),0,IF(G277&gt;0,H275+H273,G271+H273))</f>
        <v>0</v>
      </c>
      <c r="I277" s="92" t="s">
        <v>87</v>
      </c>
    </row>
    <row r="278" spans="1:9" ht="20.25" thickTop="1" thickBot="1" x14ac:dyDescent="0.45">
      <c r="B278" s="113"/>
      <c r="C278" s="49"/>
      <c r="D278" s="49"/>
      <c r="E278" s="44"/>
      <c r="F278" s="50" t="str">
        <f>IF(E276="","",TEXT(E276+1,"m/d")&amp;"～"&amp;TEXT(E279,"m/d"))</f>
        <v>8/11～8/15</v>
      </c>
      <c r="G278" s="53" t="str">
        <f>IF(OR(H278="",H278=0),"",TEXT(E283,"m/d")&amp;"日引落リボ払い手数料②")</f>
        <v/>
      </c>
      <c r="H278" s="88">
        <f>IF(E276="","",G277*$G$2*(E279-E276)/D279)</f>
        <v>0</v>
      </c>
      <c r="I278" s="114"/>
    </row>
    <row r="279" spans="1:9" ht="20.25" thickTop="1" thickBot="1" x14ac:dyDescent="0.45">
      <c r="B279" s="113"/>
      <c r="C279" s="49"/>
      <c r="D279" s="88">
        <f>IF(B277="","",IF(OR(MOD(B277,400)=0,AND(MOD(B277,4)=0,MOD(B277,100)&lt;&gt;0)),366, 365))</f>
        <v>365</v>
      </c>
      <c r="E279" s="73">
        <f>IF(B277="","",IF($C$2="末",EOMONTH(DATE(B277,C277,1),0),DATE(B277,C277,$C$2)))</f>
        <v>45153</v>
      </c>
      <c r="F279" s="74" t="str">
        <f>C277&amp;"月締め日"</f>
        <v>8月締め日</v>
      </c>
      <c r="G279" s="50" t="str">
        <f>IF(E283="","",TEXT(E283,"m/d")&amp;"日引落")</f>
        <v>9/11日引落</v>
      </c>
      <c r="H279" s="74">
        <f>IF(E276="","",ROUNDDOWN(H278+H274,0))</f>
        <v>0</v>
      </c>
      <c r="I279" s="97" t="s">
        <v>82</v>
      </c>
    </row>
    <row r="280" spans="1:9" ht="20.25" thickTop="1" thickBot="1" x14ac:dyDescent="0.45">
      <c r="B280" s="115"/>
      <c r="C280" s="99"/>
      <c r="D280" s="100">
        <f>IF(B277="","",IF(OR(MOD(B283,400)=0,AND(MOD(B283,4)=0,MOD(B283,100)&lt;&gt;0)),366, 365))</f>
        <v>365</v>
      </c>
      <c r="E280" s="101"/>
      <c r="F280" s="51" t="str">
        <f>IF(E279="","",TEXT(E279+1,"m/d")&amp;"～"&amp;TEXT(E282,"m/d"))</f>
        <v>8/16～9/10</v>
      </c>
      <c r="G280" s="52" t="str">
        <f>IF(OR(H280="",H280=0),"",TEXT(E289,"m/d")&amp;"日引落リボ払い手数料①")</f>
        <v/>
      </c>
      <c r="H280" s="116">
        <f>IF(E279="","",IF($C$2="末",G277*$G$2*$D$2/D280,G277*$G$2*((EOMONTH(E279,0)-E279)/D279+$D$2/D280)))</f>
        <v>0</v>
      </c>
      <c r="I280" s="117"/>
    </row>
    <row r="281" spans="1:9" ht="20.25" thickTop="1" thickBot="1" x14ac:dyDescent="0.45">
      <c r="A281" s="78">
        <v>46</v>
      </c>
      <c r="B281" s="104"/>
      <c r="C281" s="105"/>
      <c r="D281" s="105"/>
      <c r="E281" s="106"/>
      <c r="F281" s="48" t="s">
        <v>23</v>
      </c>
      <c r="G281" s="118"/>
      <c r="H281" s="82">
        <v>5000</v>
      </c>
      <c r="I281" s="83" t="s">
        <v>85</v>
      </c>
    </row>
    <row r="282" spans="1:9" ht="20.25" thickTop="1" thickBot="1" x14ac:dyDescent="0.45">
      <c r="B282" s="109"/>
      <c r="C282" s="44"/>
      <c r="D282" s="44"/>
      <c r="E282" s="73">
        <f>IF(E279="","",DATE(YEAR(E279),MONTH(E279)+1,$D$2))</f>
        <v>45179</v>
      </c>
      <c r="F282" s="85" t="s">
        <v>83</v>
      </c>
      <c r="G282" s="86"/>
      <c r="H282" s="86"/>
      <c r="I282" s="110"/>
    </row>
    <row r="283" spans="1:9" ht="20.25" thickTop="1" thickBot="1" x14ac:dyDescent="0.45">
      <c r="B283" s="102">
        <f>IF(E283="","",YEAR(E283))</f>
        <v>2023</v>
      </c>
      <c r="C283" s="88">
        <f>IF(E283="","",MONTH(E283))</f>
        <v>9</v>
      </c>
      <c r="D283" s="49"/>
      <c r="E283" s="111">
        <f>IF(E282="","",IF(WORKDAY(WORKDAY(E282,-1,holiday),1,holiday)=E282,E282,WORKDAY(E282,1,holiday)))</f>
        <v>45180</v>
      </c>
      <c r="F283" s="44" t="s">
        <v>86</v>
      </c>
      <c r="G283" s="74">
        <f>IF(G277&lt;=H281,0,G277-H281)</f>
        <v>0</v>
      </c>
      <c r="H283" s="112">
        <f>IF(AND(G277=0,OR(H279=0,H279="")),0,IF(G283&gt;0,H281+H279,G277+H279))</f>
        <v>0</v>
      </c>
      <c r="I283" s="92" t="s">
        <v>87</v>
      </c>
    </row>
    <row r="284" spans="1:9" ht="20.25" thickTop="1" thickBot="1" x14ac:dyDescent="0.45">
      <c r="B284" s="113"/>
      <c r="C284" s="49"/>
      <c r="D284" s="49"/>
      <c r="E284" s="44"/>
      <c r="F284" s="50" t="str">
        <f>IF(E282="","",TEXT(E282+1,"m/d")&amp;"～"&amp;TEXT(E285,"m/d"))</f>
        <v>9/11～9/15</v>
      </c>
      <c r="G284" s="53" t="str">
        <f>IF(OR(H284="",H284=0),"",TEXT(E289,"m/d")&amp;"日引落リボ払い手数料②")</f>
        <v/>
      </c>
      <c r="H284" s="88">
        <f>IF(E282="","",G283*$G$2*(E285-E282)/D285)</f>
        <v>0</v>
      </c>
      <c r="I284" s="114"/>
    </row>
    <row r="285" spans="1:9" ht="20.25" thickTop="1" thickBot="1" x14ac:dyDescent="0.45">
      <c r="B285" s="113"/>
      <c r="C285" s="49"/>
      <c r="D285" s="88">
        <f>IF(B283="","",IF(OR(MOD(B283,400)=0,AND(MOD(B283,4)=0,MOD(B283,100)&lt;&gt;0)),366, 365))</f>
        <v>365</v>
      </c>
      <c r="E285" s="73">
        <f>IF(B283="","",IF($C$2="末",EOMONTH(DATE(B283,C283,1),0),DATE(B283,C283,$C$2)))</f>
        <v>45184</v>
      </c>
      <c r="F285" s="74" t="str">
        <f>C283&amp;"月締め日"</f>
        <v>9月締め日</v>
      </c>
      <c r="G285" s="50" t="str">
        <f>IF(E289="","",TEXT(E289,"m/d")&amp;"日引落")</f>
        <v>10/10日引落</v>
      </c>
      <c r="H285" s="74">
        <f>IF(E282="","",ROUNDDOWN(H284+H280,0))</f>
        <v>0</v>
      </c>
      <c r="I285" s="97" t="s">
        <v>82</v>
      </c>
    </row>
    <row r="286" spans="1:9" ht="20.25" thickTop="1" thickBot="1" x14ac:dyDescent="0.45">
      <c r="B286" s="115"/>
      <c r="C286" s="99"/>
      <c r="D286" s="100">
        <f>IF(B283="","",IF(OR(MOD(B289,400)=0,AND(MOD(B289,4)=0,MOD(B289,100)&lt;&gt;0)),366, 365))</f>
        <v>365</v>
      </c>
      <c r="E286" s="101"/>
      <c r="F286" s="51" t="str">
        <f>IF(E285="","",TEXT(E285+1,"m/d")&amp;"～"&amp;TEXT(E288,"m/d"))</f>
        <v>9/16～10/10</v>
      </c>
      <c r="G286" s="52" t="str">
        <f>IF(OR(H286="",H286=0),"",TEXT(E295,"m/d")&amp;"日引落リボ払い手数料①")</f>
        <v/>
      </c>
      <c r="H286" s="116">
        <f>IF(E285="","",IF($C$2="末",G283*$G$2*$D$2/D286,G283*$G$2*((EOMONTH(E285,0)-E285)/D285+$D$2/D286)))</f>
        <v>0</v>
      </c>
      <c r="I286" s="117"/>
    </row>
    <row r="287" spans="1:9" ht="20.25" thickTop="1" thickBot="1" x14ac:dyDescent="0.45">
      <c r="A287" s="78">
        <v>47</v>
      </c>
      <c r="B287" s="104"/>
      <c r="C287" s="105"/>
      <c r="D287" s="105"/>
      <c r="E287" s="106"/>
      <c r="F287" s="48" t="s">
        <v>23</v>
      </c>
      <c r="G287" s="118"/>
      <c r="H287" s="82">
        <v>5000</v>
      </c>
      <c r="I287" s="83" t="s">
        <v>85</v>
      </c>
    </row>
    <row r="288" spans="1:9" ht="20.25" thickTop="1" thickBot="1" x14ac:dyDescent="0.45">
      <c r="B288" s="109"/>
      <c r="C288" s="44"/>
      <c r="D288" s="44"/>
      <c r="E288" s="73">
        <f>IF(E285="","",DATE(YEAR(E285),MONTH(E285)+1,$D$2))</f>
        <v>45209</v>
      </c>
      <c r="F288" s="85" t="s">
        <v>83</v>
      </c>
      <c r="G288" s="86"/>
      <c r="H288" s="86"/>
      <c r="I288" s="110"/>
    </row>
    <row r="289" spans="1:9" ht="20.25" thickTop="1" thickBot="1" x14ac:dyDescent="0.45">
      <c r="B289" s="102">
        <f>IF(E289="","",YEAR(E289))</f>
        <v>2023</v>
      </c>
      <c r="C289" s="88">
        <f>IF(E289="","",MONTH(E289))</f>
        <v>10</v>
      </c>
      <c r="D289" s="49"/>
      <c r="E289" s="111">
        <f>IF(E288="","",IF(WORKDAY(WORKDAY(E288,-1,holiday),1,holiday)=E288,E288,WORKDAY(E288,1,holiday)))</f>
        <v>45209</v>
      </c>
      <c r="F289" s="44" t="s">
        <v>86</v>
      </c>
      <c r="G289" s="74">
        <f>IF(G283&lt;=H287,0,G283-H287)</f>
        <v>0</v>
      </c>
      <c r="H289" s="112">
        <f>IF(AND(G283=0,OR(H285=0,H285="")),0,IF(G289&gt;0,H287+H285,G283+H285))</f>
        <v>0</v>
      </c>
      <c r="I289" s="92" t="s">
        <v>87</v>
      </c>
    </row>
    <row r="290" spans="1:9" ht="20.25" thickTop="1" thickBot="1" x14ac:dyDescent="0.45">
      <c r="B290" s="113"/>
      <c r="C290" s="49"/>
      <c r="D290" s="49"/>
      <c r="E290" s="44"/>
      <c r="F290" s="50" t="str">
        <f>IF(E288="","",TEXT(E288+1,"m/d")&amp;"～"&amp;TEXT(E291,"m/d"))</f>
        <v>10/11～10/15</v>
      </c>
      <c r="G290" s="53" t="str">
        <f>IF(OR(H290="",H290=0),"",TEXT(E295,"m/d")&amp;"日引落リボ払い手数料②")</f>
        <v/>
      </c>
      <c r="H290" s="88">
        <f>IF(E288="","",G289*$G$2*(E291-E288)/D291)</f>
        <v>0</v>
      </c>
      <c r="I290" s="114"/>
    </row>
    <row r="291" spans="1:9" ht="20.25" thickTop="1" thickBot="1" x14ac:dyDescent="0.45">
      <c r="B291" s="113"/>
      <c r="C291" s="49"/>
      <c r="D291" s="88">
        <f>IF(B289="","",IF(OR(MOD(B289,400)=0,AND(MOD(B289,4)=0,MOD(B289,100)&lt;&gt;0)),366, 365))</f>
        <v>365</v>
      </c>
      <c r="E291" s="73">
        <f>IF(B289="","",IF($C$2="末",EOMONTH(DATE(B289,C289,1),0),DATE(B289,C289,$C$2)))</f>
        <v>45214</v>
      </c>
      <c r="F291" s="74" t="str">
        <f>C289&amp;"月締め日"</f>
        <v>10月締め日</v>
      </c>
      <c r="G291" s="50" t="str">
        <f>IF(E295="","",TEXT(E295,"m/d")&amp;"日引落")</f>
        <v>11/10日引落</v>
      </c>
      <c r="H291" s="74">
        <f>IF(E288="","",ROUNDDOWN(H290+H286,0))</f>
        <v>0</v>
      </c>
      <c r="I291" s="97" t="s">
        <v>82</v>
      </c>
    </row>
    <row r="292" spans="1:9" ht="20.25" thickTop="1" thickBot="1" x14ac:dyDescent="0.45">
      <c r="B292" s="115"/>
      <c r="C292" s="99"/>
      <c r="D292" s="100">
        <f>IF(B289="","",IF(OR(MOD(B295,400)=0,AND(MOD(B295,4)=0,MOD(B295,100)&lt;&gt;0)),366, 365))</f>
        <v>365</v>
      </c>
      <c r="E292" s="101"/>
      <c r="F292" s="51" t="str">
        <f>IF(E291="","",TEXT(E291+1,"m/d")&amp;"～"&amp;TEXT(E294,"m/d"))</f>
        <v>10/16～11/10</v>
      </c>
      <c r="G292" s="52" t="str">
        <f>IF(OR(H292="",H292=0),"",TEXT(E301,"m/d")&amp;"日引落リボ払い手数料①")</f>
        <v/>
      </c>
      <c r="H292" s="116">
        <f>IF(E291="","",IF($C$2="末",G289*$G$2*$D$2/D292,G289*$G$2*((EOMONTH(E291,0)-E291)/D291+$D$2/D292)))</f>
        <v>0</v>
      </c>
      <c r="I292" s="117"/>
    </row>
    <row r="293" spans="1:9" ht="20.25" thickTop="1" thickBot="1" x14ac:dyDescent="0.45">
      <c r="A293" s="78">
        <v>48</v>
      </c>
      <c r="B293" s="104"/>
      <c r="C293" s="105"/>
      <c r="D293" s="105"/>
      <c r="E293" s="106"/>
      <c r="F293" s="48" t="s">
        <v>23</v>
      </c>
      <c r="G293" s="118"/>
      <c r="H293" s="82">
        <v>5000</v>
      </c>
      <c r="I293" s="83" t="s">
        <v>85</v>
      </c>
    </row>
    <row r="294" spans="1:9" ht="20.25" thickTop="1" thickBot="1" x14ac:dyDescent="0.45">
      <c r="B294" s="109"/>
      <c r="C294" s="44"/>
      <c r="D294" s="44"/>
      <c r="E294" s="73">
        <f>IF(E291="","",DATE(YEAR(E291),MONTH(E291)+1,$D$2))</f>
        <v>45240</v>
      </c>
      <c r="F294" s="85" t="s">
        <v>83</v>
      </c>
      <c r="G294" s="86"/>
      <c r="H294" s="86"/>
      <c r="I294" s="110"/>
    </row>
    <row r="295" spans="1:9" ht="20.25" thickTop="1" thickBot="1" x14ac:dyDescent="0.45">
      <c r="B295" s="102">
        <f>IF(E295="","",YEAR(E295))</f>
        <v>2023</v>
      </c>
      <c r="C295" s="88">
        <f>IF(E295="","",MONTH(E295))</f>
        <v>11</v>
      </c>
      <c r="D295" s="49"/>
      <c r="E295" s="111">
        <f>IF(E294="","",IF(WORKDAY(WORKDAY(E294,-1,holiday),1,holiday)=E294,E294,WORKDAY(E294,1,holiday)))</f>
        <v>45240</v>
      </c>
      <c r="F295" s="44" t="s">
        <v>86</v>
      </c>
      <c r="G295" s="74">
        <f>IF(G289&lt;=H293,0,G289-H293)</f>
        <v>0</v>
      </c>
      <c r="H295" s="112">
        <f>IF(AND(G289=0,OR(H291=0,H291="")),0,IF(G295&gt;0,H293+H291,G289+H291))</f>
        <v>0</v>
      </c>
      <c r="I295" s="92" t="s">
        <v>87</v>
      </c>
    </row>
    <row r="296" spans="1:9" ht="20.25" thickTop="1" thickBot="1" x14ac:dyDescent="0.45">
      <c r="B296" s="113"/>
      <c r="C296" s="49"/>
      <c r="D296" s="49"/>
      <c r="E296" s="44"/>
      <c r="F296" s="50" t="str">
        <f>IF(E294="","",TEXT(E294+1,"m/d")&amp;"～"&amp;TEXT(E297,"m/d"))</f>
        <v>11/11～11/15</v>
      </c>
      <c r="G296" s="53" t="str">
        <f>IF(OR(H296="",H296=0),"",TEXT(E301,"m/d")&amp;"日引落リボ払い手数料②")</f>
        <v/>
      </c>
      <c r="H296" s="88">
        <f>IF(E294="","",G295*$G$2*(E297-E294)/D297)</f>
        <v>0</v>
      </c>
      <c r="I296" s="114"/>
    </row>
    <row r="297" spans="1:9" ht="20.25" thickTop="1" thickBot="1" x14ac:dyDescent="0.45">
      <c r="B297" s="113"/>
      <c r="C297" s="49"/>
      <c r="D297" s="88">
        <f>IF(B295="","",IF(OR(MOD(B295,400)=0,AND(MOD(B295,4)=0,MOD(B295,100)&lt;&gt;0)),366, 365))</f>
        <v>365</v>
      </c>
      <c r="E297" s="73">
        <f>IF(B295="","",IF($C$2="末",EOMONTH(DATE(B295,C295,1),0),DATE(B295,C295,$C$2)))</f>
        <v>45245</v>
      </c>
      <c r="F297" s="74" t="str">
        <f>C295&amp;"月締め日"</f>
        <v>11月締め日</v>
      </c>
      <c r="G297" s="50" t="str">
        <f>IF(E301="","",TEXT(E301,"m/d")&amp;"日引落")</f>
        <v>12/11日引落</v>
      </c>
      <c r="H297" s="74">
        <f>IF(E294="","",ROUNDDOWN(H296+H292,0))</f>
        <v>0</v>
      </c>
      <c r="I297" s="97" t="s">
        <v>82</v>
      </c>
    </row>
    <row r="298" spans="1:9" ht="20.25" thickTop="1" thickBot="1" x14ac:dyDescent="0.45">
      <c r="B298" s="115"/>
      <c r="C298" s="99"/>
      <c r="D298" s="100">
        <f>IF(B295="","",IF(OR(MOD(B301,400)=0,AND(MOD(B301,4)=0,MOD(B301,100)&lt;&gt;0)),366, 365))</f>
        <v>365</v>
      </c>
      <c r="E298" s="101"/>
      <c r="F298" s="51" t="str">
        <f>IF(E297="","",TEXT(E297+1,"m/d")&amp;"～"&amp;TEXT(E300,"m/d"))</f>
        <v>11/16～12/10</v>
      </c>
      <c r="G298" s="52" t="str">
        <f>IF(OR(H298="",H298=0),"",TEXT(E307,"m/d")&amp;"日引落リボ払い手数料①")</f>
        <v/>
      </c>
      <c r="H298" s="116">
        <f>IF(E297="","",IF($C$2="末",G295*$G$2*$D$2/D298,G295*$G$2*((EOMONTH(E297,0)-E297)/D297+$D$2/D298)))</f>
        <v>0</v>
      </c>
      <c r="I298" s="117"/>
    </row>
    <row r="299" spans="1:9" ht="20.25" thickTop="1" thickBot="1" x14ac:dyDescent="0.45">
      <c r="A299" s="78">
        <v>49</v>
      </c>
      <c r="B299" s="104"/>
      <c r="C299" s="105"/>
      <c r="D299" s="105"/>
      <c r="E299" s="106"/>
      <c r="F299" s="48" t="s">
        <v>23</v>
      </c>
      <c r="G299" s="118"/>
      <c r="H299" s="82">
        <v>5000</v>
      </c>
      <c r="I299" s="83" t="s">
        <v>85</v>
      </c>
    </row>
    <row r="300" spans="1:9" ht="20.25" thickTop="1" thickBot="1" x14ac:dyDescent="0.45">
      <c r="B300" s="109"/>
      <c r="C300" s="44"/>
      <c r="D300" s="44"/>
      <c r="E300" s="73">
        <f>IF(E297="","",DATE(YEAR(E297),MONTH(E297)+1,$D$2))</f>
        <v>45270</v>
      </c>
      <c r="F300" s="85" t="s">
        <v>83</v>
      </c>
      <c r="G300" s="86"/>
      <c r="H300" s="86"/>
      <c r="I300" s="110"/>
    </row>
    <row r="301" spans="1:9" ht="20.25" thickTop="1" thickBot="1" x14ac:dyDescent="0.45">
      <c r="B301" s="102">
        <f>IF(E301="","",YEAR(E301))</f>
        <v>2023</v>
      </c>
      <c r="C301" s="88">
        <f>IF(E301="","",MONTH(E301))</f>
        <v>12</v>
      </c>
      <c r="D301" s="49"/>
      <c r="E301" s="111">
        <f>IF(E300="","",IF(WORKDAY(WORKDAY(E300,-1,holiday),1,holiday)=E300,E300,WORKDAY(E300,1,holiday)))</f>
        <v>45271</v>
      </c>
      <c r="F301" s="44" t="s">
        <v>86</v>
      </c>
      <c r="G301" s="74">
        <f>IF(G295&lt;=H299,0,G295-H299)</f>
        <v>0</v>
      </c>
      <c r="H301" s="112">
        <f>IF(AND(G295=0,OR(H297=0,H297="")),0,IF(G301&gt;0,H299+H297,G295+H297))</f>
        <v>0</v>
      </c>
      <c r="I301" s="92" t="s">
        <v>87</v>
      </c>
    </row>
    <row r="302" spans="1:9" ht="20.25" thickTop="1" thickBot="1" x14ac:dyDescent="0.45">
      <c r="B302" s="113"/>
      <c r="C302" s="49"/>
      <c r="D302" s="49"/>
      <c r="E302" s="44"/>
      <c r="F302" s="50" t="str">
        <f>IF(E300="","",TEXT(E300+1,"m/d")&amp;"～"&amp;TEXT(E303,"m/d"))</f>
        <v>12/11～12/15</v>
      </c>
      <c r="G302" s="53" t="str">
        <f>IF(OR(H302="",H302=0),"",TEXT(E307,"m/d")&amp;"日引落リボ払い手数料②")</f>
        <v/>
      </c>
      <c r="H302" s="88">
        <f>IF(E300="","",G301*$G$2*(E303-E300)/D303)</f>
        <v>0</v>
      </c>
      <c r="I302" s="114"/>
    </row>
    <row r="303" spans="1:9" ht="20.25" thickTop="1" thickBot="1" x14ac:dyDescent="0.45">
      <c r="B303" s="113"/>
      <c r="C303" s="49"/>
      <c r="D303" s="88">
        <f>IF(B301="","",IF(OR(MOD(B301,400)=0,AND(MOD(B301,4)=0,MOD(B301,100)&lt;&gt;0)),366, 365))</f>
        <v>365</v>
      </c>
      <c r="E303" s="73">
        <f>IF(B301="","",IF($C$2="末",EOMONTH(DATE(B301,C301,1),0),DATE(B301,C301,$C$2)))</f>
        <v>45275</v>
      </c>
      <c r="F303" s="74" t="str">
        <f>C301&amp;"月締め日"</f>
        <v>12月締め日</v>
      </c>
      <c r="G303" s="50" t="str">
        <f>IF(E307="","",TEXT(E307,"m/d")&amp;"日引落")</f>
        <v>1/10日引落</v>
      </c>
      <c r="H303" s="74">
        <f>IF(E300="","",ROUNDDOWN(H302+H298,0))</f>
        <v>0</v>
      </c>
      <c r="I303" s="97" t="s">
        <v>82</v>
      </c>
    </row>
    <row r="304" spans="1:9" ht="20.25" thickTop="1" thickBot="1" x14ac:dyDescent="0.45">
      <c r="B304" s="115"/>
      <c r="C304" s="99"/>
      <c r="D304" s="100">
        <f>IF(B301="","",IF(OR(MOD(B307,400)=0,AND(MOD(B307,4)=0,MOD(B307,100)&lt;&gt;0)),366, 365))</f>
        <v>366</v>
      </c>
      <c r="E304" s="101"/>
      <c r="F304" s="51" t="str">
        <f>IF(E303="","",TEXT(E303+1,"m/d")&amp;"～"&amp;TEXT(E306,"m/d"))</f>
        <v>12/16～1/10</v>
      </c>
      <c r="G304" s="52" t="str">
        <f>IF(OR(H304="",H304=0),"",TEXT(E313,"m/d")&amp;"日引落リボ払い手数料①")</f>
        <v/>
      </c>
      <c r="H304" s="116">
        <f>IF(E303="","",IF($C$2="末",G301*$G$2*$D$2/D304,G301*$G$2*((EOMONTH(E303,0)-E303)/D303+$D$2/D304)))</f>
        <v>0</v>
      </c>
      <c r="I304" s="117"/>
    </row>
    <row r="305" spans="1:9" ht="20.25" thickTop="1" thickBot="1" x14ac:dyDescent="0.45">
      <c r="A305" s="78">
        <v>50</v>
      </c>
      <c r="B305" s="104"/>
      <c r="C305" s="105"/>
      <c r="D305" s="105"/>
      <c r="E305" s="106"/>
      <c r="F305" s="48" t="s">
        <v>23</v>
      </c>
      <c r="G305" s="118"/>
      <c r="H305" s="82">
        <v>5000</v>
      </c>
      <c r="I305" s="83" t="s">
        <v>85</v>
      </c>
    </row>
    <row r="306" spans="1:9" ht="20.25" thickTop="1" thickBot="1" x14ac:dyDescent="0.45">
      <c r="B306" s="109"/>
      <c r="C306" s="44"/>
      <c r="D306" s="44"/>
      <c r="E306" s="73">
        <f>IF(E303="","",DATE(YEAR(E303),MONTH(E303)+1,$D$2))</f>
        <v>45301</v>
      </c>
      <c r="F306" s="85" t="s">
        <v>83</v>
      </c>
      <c r="G306" s="86"/>
      <c r="H306" s="86"/>
      <c r="I306" s="110"/>
    </row>
    <row r="307" spans="1:9" ht="20.25" thickTop="1" thickBot="1" x14ac:dyDescent="0.45">
      <c r="B307" s="102">
        <f>IF(E307="","",YEAR(E307))</f>
        <v>2024</v>
      </c>
      <c r="C307" s="88">
        <f>IF(E307="","",MONTH(E307))</f>
        <v>1</v>
      </c>
      <c r="D307" s="49"/>
      <c r="E307" s="111">
        <f>IF(E306="","",IF(WORKDAY(WORKDAY(E306,-1,holiday),1,holiday)=E306,E306,WORKDAY(E306,1,holiday)))</f>
        <v>45301</v>
      </c>
      <c r="F307" s="44" t="s">
        <v>86</v>
      </c>
      <c r="G307" s="74">
        <f>IF(G301&lt;=H305,0,G301-H305)</f>
        <v>0</v>
      </c>
      <c r="H307" s="112">
        <f>IF(AND(G301=0,OR(H303=0,H303="")),0,IF(G307&gt;0,H305+H303,G301+H303))</f>
        <v>0</v>
      </c>
      <c r="I307" s="92" t="s">
        <v>87</v>
      </c>
    </row>
    <row r="308" spans="1:9" ht="20.25" thickTop="1" thickBot="1" x14ac:dyDescent="0.45">
      <c r="B308" s="113"/>
      <c r="C308" s="49"/>
      <c r="D308" s="49"/>
      <c r="E308" s="44"/>
      <c r="F308" s="50" t="str">
        <f>IF(E306="","",TEXT(E306+1,"m/d")&amp;"～"&amp;TEXT(E309,"m/d"))</f>
        <v>1/11～1/15</v>
      </c>
      <c r="G308" s="53" t="str">
        <f>IF(OR(H308="",H308=0),"",TEXT(E313,"m/d")&amp;"日引落リボ払い手数料②")</f>
        <v/>
      </c>
      <c r="H308" s="88">
        <f>IF(E306="","",G307*$G$2*(E309-E306)/D309)</f>
        <v>0</v>
      </c>
      <c r="I308" s="114"/>
    </row>
    <row r="309" spans="1:9" ht="20.25" thickTop="1" thickBot="1" x14ac:dyDescent="0.45">
      <c r="B309" s="113"/>
      <c r="C309" s="49"/>
      <c r="D309" s="88">
        <f>IF(B307="","",IF(OR(MOD(B307,400)=0,AND(MOD(B307,4)=0,MOD(B307,100)&lt;&gt;0)),366, 365))</f>
        <v>366</v>
      </c>
      <c r="E309" s="73">
        <f>IF(B307="","",IF($C$2="末",EOMONTH(DATE(B307,C307,1),0),DATE(B307,C307,$C$2)))</f>
        <v>45306</v>
      </c>
      <c r="F309" s="74" t="str">
        <f>C307&amp;"月締め日"</f>
        <v>1月締め日</v>
      </c>
      <c r="G309" s="50" t="str">
        <f>IF(E313="","",TEXT(E313,"m/d")&amp;"日引落")</f>
        <v>2/13日引落</v>
      </c>
      <c r="H309" s="74">
        <f>IF(E306="","",ROUNDDOWN(H308+H304,0))</f>
        <v>0</v>
      </c>
      <c r="I309" s="97" t="s">
        <v>82</v>
      </c>
    </row>
    <row r="310" spans="1:9" ht="20.25" thickTop="1" thickBot="1" x14ac:dyDescent="0.45">
      <c r="B310" s="115"/>
      <c r="C310" s="99"/>
      <c r="D310" s="100">
        <f>IF(B307="","",IF(OR(MOD(B313,400)=0,AND(MOD(B313,4)=0,MOD(B313,100)&lt;&gt;0)),366, 365))</f>
        <v>366</v>
      </c>
      <c r="E310" s="101"/>
      <c r="F310" s="51" t="str">
        <f>IF(E309="","",TEXT(E309+1,"m/d")&amp;"～"&amp;TEXT(E312,"m/d"))</f>
        <v>1/16～2/10</v>
      </c>
      <c r="G310" s="52" t="str">
        <f>IF(OR(H310="",H310=0),"",TEXT(E319,"m/d")&amp;"日引落リボ払い手数料①")</f>
        <v/>
      </c>
      <c r="H310" s="116">
        <f>IF(E309="","",IF($C$2="末",G307*$G$2*$D$2/D310,G307*$G$2*((EOMONTH(E309,0)-E309)/D309+$D$2/D310)))</f>
        <v>0</v>
      </c>
      <c r="I310" s="117"/>
    </row>
    <row r="311" spans="1:9" ht="20.25" thickTop="1" thickBot="1" x14ac:dyDescent="0.45">
      <c r="A311" s="78">
        <v>51</v>
      </c>
      <c r="B311" s="104"/>
      <c r="C311" s="105"/>
      <c r="D311" s="105"/>
      <c r="E311" s="106"/>
      <c r="F311" s="48" t="s">
        <v>23</v>
      </c>
      <c r="G311" s="118"/>
      <c r="H311" s="82">
        <v>5000</v>
      </c>
      <c r="I311" s="83" t="s">
        <v>85</v>
      </c>
    </row>
    <row r="312" spans="1:9" ht="20.25" thickTop="1" thickBot="1" x14ac:dyDescent="0.45">
      <c r="B312" s="109"/>
      <c r="C312" s="44"/>
      <c r="D312" s="44"/>
      <c r="E312" s="73">
        <f>IF(E309="","",DATE(YEAR(E309),MONTH(E309)+1,$D$2))</f>
        <v>45332</v>
      </c>
      <c r="F312" s="85" t="s">
        <v>83</v>
      </c>
      <c r="G312" s="86"/>
      <c r="H312" s="86"/>
      <c r="I312" s="110"/>
    </row>
    <row r="313" spans="1:9" ht="20.25" thickTop="1" thickBot="1" x14ac:dyDescent="0.45">
      <c r="B313" s="102">
        <f>IF(E313="","",YEAR(E313))</f>
        <v>2024</v>
      </c>
      <c r="C313" s="88">
        <f>IF(E313="","",MONTH(E313))</f>
        <v>2</v>
      </c>
      <c r="D313" s="49"/>
      <c r="E313" s="111">
        <f>IF(E312="","",IF(WORKDAY(WORKDAY(E312,-1,holiday),1,holiday)=E312,E312,WORKDAY(E312,1,holiday)))</f>
        <v>45335</v>
      </c>
      <c r="F313" s="44" t="s">
        <v>86</v>
      </c>
      <c r="G313" s="74">
        <f>IF(G307&lt;=H311,0,G307-H311)</f>
        <v>0</v>
      </c>
      <c r="H313" s="112">
        <f>IF(AND(G307=0,OR(H309=0,H309="")),0,IF(G313&gt;0,H311+H309,G307+H309))</f>
        <v>0</v>
      </c>
      <c r="I313" s="92" t="s">
        <v>87</v>
      </c>
    </row>
    <row r="314" spans="1:9" ht="20.25" thickTop="1" thickBot="1" x14ac:dyDescent="0.45">
      <c r="B314" s="113"/>
      <c r="C314" s="49"/>
      <c r="D314" s="49"/>
      <c r="E314" s="44"/>
      <c r="F314" s="50" t="str">
        <f>IF(E312="","",TEXT(E312+1,"m/d")&amp;"～"&amp;TEXT(E315,"m/d"))</f>
        <v>2/11～2/15</v>
      </c>
      <c r="G314" s="53" t="str">
        <f>IF(OR(H314="",H314=0),"",TEXT(E319,"m/d")&amp;"日引落リボ払い手数料②")</f>
        <v/>
      </c>
      <c r="H314" s="88">
        <f>IF(E312="","",G313*$G$2*(E315-E312)/D315)</f>
        <v>0</v>
      </c>
      <c r="I314" s="114"/>
    </row>
    <row r="315" spans="1:9" ht="20.25" thickTop="1" thickBot="1" x14ac:dyDescent="0.45">
      <c r="B315" s="113"/>
      <c r="C315" s="49"/>
      <c r="D315" s="88">
        <f>IF(B313="","",IF(OR(MOD(B313,400)=0,AND(MOD(B313,4)=0,MOD(B313,100)&lt;&gt;0)),366, 365))</f>
        <v>366</v>
      </c>
      <c r="E315" s="73">
        <f>IF(B313="","",IF($C$2="末",EOMONTH(DATE(B313,C313,1),0),DATE(B313,C313,$C$2)))</f>
        <v>45337</v>
      </c>
      <c r="F315" s="74" t="str">
        <f>C313&amp;"月締め日"</f>
        <v>2月締め日</v>
      </c>
      <c r="G315" s="50" t="str">
        <f>IF(E319="","",TEXT(E319,"m/d")&amp;"日引落")</f>
        <v>3/11日引落</v>
      </c>
      <c r="H315" s="74">
        <f>IF(E312="","",ROUNDDOWN(H314+H310,0))</f>
        <v>0</v>
      </c>
      <c r="I315" s="97" t="s">
        <v>82</v>
      </c>
    </row>
    <row r="316" spans="1:9" ht="20.25" thickTop="1" thickBot="1" x14ac:dyDescent="0.45">
      <c r="B316" s="115"/>
      <c r="C316" s="99"/>
      <c r="D316" s="100">
        <f>IF(B313="","",IF(OR(MOD(B319,400)=0,AND(MOD(B319,4)=0,MOD(B319,100)&lt;&gt;0)),366, 365))</f>
        <v>366</v>
      </c>
      <c r="E316" s="101"/>
      <c r="F316" s="51" t="str">
        <f>IF(E315="","",TEXT(E315+1,"m/d")&amp;"～"&amp;TEXT(E318,"m/d"))</f>
        <v>2/16～3/10</v>
      </c>
      <c r="G316" s="52" t="str">
        <f>IF(OR(H316="",H316=0),"",TEXT(E325,"m/d")&amp;"日引落リボ払い手数料①")</f>
        <v/>
      </c>
      <c r="H316" s="116">
        <f>IF(E315="","",IF($C$2="末",G313*$G$2*$D$2/D316,G313*$G$2*((EOMONTH(E315,0)-E315)/D315+$D$2/D316)))</f>
        <v>0</v>
      </c>
      <c r="I316" s="117"/>
    </row>
    <row r="317" spans="1:9" ht="20.25" thickTop="1" thickBot="1" x14ac:dyDescent="0.45">
      <c r="A317" s="78">
        <v>52</v>
      </c>
      <c r="B317" s="104"/>
      <c r="C317" s="105"/>
      <c r="D317" s="105"/>
      <c r="E317" s="106"/>
      <c r="F317" s="48" t="s">
        <v>23</v>
      </c>
      <c r="G317" s="118"/>
      <c r="H317" s="82">
        <v>5000</v>
      </c>
      <c r="I317" s="83" t="s">
        <v>85</v>
      </c>
    </row>
    <row r="318" spans="1:9" ht="20.25" thickTop="1" thickBot="1" x14ac:dyDescent="0.45">
      <c r="B318" s="109"/>
      <c r="C318" s="44"/>
      <c r="D318" s="44"/>
      <c r="E318" s="73">
        <f>IF(E315="","",DATE(YEAR(E315),MONTH(E315)+1,$D$2))</f>
        <v>45361</v>
      </c>
      <c r="F318" s="85" t="s">
        <v>83</v>
      </c>
      <c r="G318" s="86"/>
      <c r="H318" s="86"/>
      <c r="I318" s="110"/>
    </row>
    <row r="319" spans="1:9" ht="20.25" thickTop="1" thickBot="1" x14ac:dyDescent="0.45">
      <c r="B319" s="102">
        <f>IF(E319="","",YEAR(E319))</f>
        <v>2024</v>
      </c>
      <c r="C319" s="88">
        <f>IF(E319="","",MONTH(E319))</f>
        <v>3</v>
      </c>
      <c r="D319" s="49"/>
      <c r="E319" s="111">
        <f>IF(E318="","",IF(WORKDAY(WORKDAY(E318,-1,holiday),1,holiday)=E318,E318,WORKDAY(E318,1,holiday)))</f>
        <v>45362</v>
      </c>
      <c r="F319" s="44" t="s">
        <v>86</v>
      </c>
      <c r="G319" s="74">
        <f>IF(G313&lt;=H317,0,G313-H317)</f>
        <v>0</v>
      </c>
      <c r="H319" s="112">
        <f>IF(AND(G313=0,OR(H315=0,H315="")),0,IF(G319&gt;0,H317+H315,G313+H315))</f>
        <v>0</v>
      </c>
      <c r="I319" s="92" t="s">
        <v>87</v>
      </c>
    </row>
    <row r="320" spans="1:9" ht="20.25" thickTop="1" thickBot="1" x14ac:dyDescent="0.45">
      <c r="B320" s="113"/>
      <c r="C320" s="49"/>
      <c r="D320" s="49"/>
      <c r="E320" s="44"/>
      <c r="F320" s="50" t="str">
        <f>IF(E318="","",TEXT(E318+1,"m/d")&amp;"～"&amp;TEXT(E321,"m/d"))</f>
        <v>3/11～3/15</v>
      </c>
      <c r="G320" s="53" t="str">
        <f>IF(OR(H320="",H320=0),"",TEXT(E325,"m/d")&amp;"日引落リボ払い手数料②")</f>
        <v/>
      </c>
      <c r="H320" s="88">
        <f>IF(E318="","",G319*$G$2*(E321-E318)/D321)</f>
        <v>0</v>
      </c>
      <c r="I320" s="114"/>
    </row>
    <row r="321" spans="1:9" ht="20.25" thickTop="1" thickBot="1" x14ac:dyDescent="0.45">
      <c r="B321" s="113"/>
      <c r="C321" s="49"/>
      <c r="D321" s="88">
        <f>IF(B319="","",IF(OR(MOD(B319,400)=0,AND(MOD(B319,4)=0,MOD(B319,100)&lt;&gt;0)),366, 365))</f>
        <v>366</v>
      </c>
      <c r="E321" s="73">
        <f>IF(B319="","",IF($C$2="末",EOMONTH(DATE(B319,C319,1),0),DATE(B319,C319,$C$2)))</f>
        <v>45366</v>
      </c>
      <c r="F321" s="74" t="str">
        <f>C319&amp;"月締め日"</f>
        <v>3月締め日</v>
      </c>
      <c r="G321" s="50" t="str">
        <f>IF(E325="","",TEXT(E325,"m/d")&amp;"日引落")</f>
        <v>4/10日引落</v>
      </c>
      <c r="H321" s="74">
        <f>IF(E318="","",ROUNDDOWN(H320+H316,0))</f>
        <v>0</v>
      </c>
      <c r="I321" s="97" t="s">
        <v>82</v>
      </c>
    </row>
    <row r="322" spans="1:9" ht="20.25" thickTop="1" thickBot="1" x14ac:dyDescent="0.45">
      <c r="B322" s="115"/>
      <c r="C322" s="99"/>
      <c r="D322" s="100">
        <f>IF(B319="","",IF(OR(MOD(B325,400)=0,AND(MOD(B325,4)=0,MOD(B325,100)&lt;&gt;0)),366, 365))</f>
        <v>366</v>
      </c>
      <c r="E322" s="101"/>
      <c r="F322" s="51" t="str">
        <f>IF(E321="","",TEXT(E321+1,"m/d")&amp;"～"&amp;TEXT(E324,"m/d"))</f>
        <v>3/16～4/10</v>
      </c>
      <c r="G322" s="52" t="str">
        <f>IF(OR(H322="",H322=0),"",TEXT(E331,"m/d")&amp;"日引落リボ払い手数料①")</f>
        <v/>
      </c>
      <c r="H322" s="116">
        <f>IF(E321="","",IF($C$2="末",G319*$G$2*$D$2/D322,G319*$G$2*((EOMONTH(E321,0)-E321)/D321+$D$2/D322)))</f>
        <v>0</v>
      </c>
      <c r="I322" s="117"/>
    </row>
    <row r="323" spans="1:9" ht="20.25" thickTop="1" thickBot="1" x14ac:dyDescent="0.45">
      <c r="A323" s="78">
        <v>53</v>
      </c>
      <c r="B323" s="104"/>
      <c r="C323" s="105"/>
      <c r="D323" s="105"/>
      <c r="E323" s="106"/>
      <c r="F323" s="48" t="s">
        <v>23</v>
      </c>
      <c r="G323" s="118"/>
      <c r="H323" s="82">
        <v>5000</v>
      </c>
      <c r="I323" s="83" t="s">
        <v>85</v>
      </c>
    </row>
    <row r="324" spans="1:9" ht="20.25" thickTop="1" thickBot="1" x14ac:dyDescent="0.45">
      <c r="B324" s="109"/>
      <c r="C324" s="44"/>
      <c r="D324" s="44"/>
      <c r="E324" s="73">
        <f>IF(E321="","",DATE(YEAR(E321),MONTH(E321)+1,$D$2))</f>
        <v>45392</v>
      </c>
      <c r="F324" s="85" t="s">
        <v>83</v>
      </c>
      <c r="G324" s="86"/>
      <c r="H324" s="86"/>
      <c r="I324" s="110"/>
    </row>
    <row r="325" spans="1:9" ht="20.25" thickTop="1" thickBot="1" x14ac:dyDescent="0.45">
      <c r="B325" s="102">
        <f>IF(E325="","",YEAR(E325))</f>
        <v>2024</v>
      </c>
      <c r="C325" s="88">
        <f>IF(E325="","",MONTH(E325))</f>
        <v>4</v>
      </c>
      <c r="D325" s="49"/>
      <c r="E325" s="111">
        <f>IF(E324="","",IF(WORKDAY(WORKDAY(E324,-1,holiday),1,holiday)=E324,E324,WORKDAY(E324,1,holiday)))</f>
        <v>45392</v>
      </c>
      <c r="F325" s="44" t="s">
        <v>86</v>
      </c>
      <c r="G325" s="74">
        <f>IF(G319&lt;=H323,0,G319-H323)</f>
        <v>0</v>
      </c>
      <c r="H325" s="112">
        <f>IF(AND(G319=0,OR(H321=0,H321="")),0,IF(G325&gt;0,H323+H321,G319+H321))</f>
        <v>0</v>
      </c>
      <c r="I325" s="92" t="s">
        <v>87</v>
      </c>
    </row>
    <row r="326" spans="1:9" ht="20.25" thickTop="1" thickBot="1" x14ac:dyDescent="0.45">
      <c r="B326" s="113"/>
      <c r="C326" s="49"/>
      <c r="D326" s="49"/>
      <c r="E326" s="44"/>
      <c r="F326" s="50" t="str">
        <f>IF(E324="","",TEXT(E324+1,"m/d")&amp;"～"&amp;TEXT(E327,"m/d"))</f>
        <v>4/11～4/15</v>
      </c>
      <c r="G326" s="53" t="str">
        <f>IF(OR(H326="",H326=0),"",TEXT(E331,"m/d")&amp;"日引落リボ払い手数料②")</f>
        <v/>
      </c>
      <c r="H326" s="88">
        <f>IF(E324="","",G325*$G$2*(E327-E324)/D327)</f>
        <v>0</v>
      </c>
      <c r="I326" s="114"/>
    </row>
    <row r="327" spans="1:9" ht="20.25" thickTop="1" thickBot="1" x14ac:dyDescent="0.45">
      <c r="B327" s="113"/>
      <c r="C327" s="49"/>
      <c r="D327" s="88">
        <f>IF(B325="","",IF(OR(MOD(B325,400)=0,AND(MOD(B325,4)=0,MOD(B325,100)&lt;&gt;0)),366, 365))</f>
        <v>366</v>
      </c>
      <c r="E327" s="73">
        <f>IF(B325="","",IF($C$2="末",EOMONTH(DATE(B325,C325,1),0),DATE(B325,C325,$C$2)))</f>
        <v>45397</v>
      </c>
      <c r="F327" s="74" t="str">
        <f>C325&amp;"月締め日"</f>
        <v>4月締め日</v>
      </c>
      <c r="G327" s="50" t="str">
        <f>IF(E331="","",TEXT(E331,"m/d")&amp;"日引落")</f>
        <v>5/10日引落</v>
      </c>
      <c r="H327" s="74">
        <f>IF(E324="","",ROUNDDOWN(H326+H322,0))</f>
        <v>0</v>
      </c>
      <c r="I327" s="97" t="s">
        <v>82</v>
      </c>
    </row>
    <row r="328" spans="1:9" ht="20.25" thickTop="1" thickBot="1" x14ac:dyDescent="0.45">
      <c r="B328" s="115"/>
      <c r="C328" s="99"/>
      <c r="D328" s="100">
        <f>IF(B325="","",IF(OR(MOD(B331,400)=0,AND(MOD(B331,4)=0,MOD(B331,100)&lt;&gt;0)),366, 365))</f>
        <v>366</v>
      </c>
      <c r="E328" s="101"/>
      <c r="F328" s="51" t="str">
        <f>IF(E327="","",TEXT(E327+1,"m/d")&amp;"～"&amp;TEXT(E330,"m/d"))</f>
        <v>4/16～5/10</v>
      </c>
      <c r="G328" s="52" t="str">
        <f>IF(OR(H328="",H328=0),"",TEXT(E337,"m/d")&amp;"日引落リボ払い手数料①")</f>
        <v/>
      </c>
      <c r="H328" s="116">
        <f>IF(E327="","",IF($C$2="末",G325*$G$2*$D$2/D328,G325*$G$2*((EOMONTH(E327,0)-E327)/D327+$D$2/D328)))</f>
        <v>0</v>
      </c>
      <c r="I328" s="117"/>
    </row>
    <row r="329" spans="1:9" ht="20.25" thickTop="1" thickBot="1" x14ac:dyDescent="0.45">
      <c r="A329" s="78">
        <v>54</v>
      </c>
      <c r="B329" s="104"/>
      <c r="C329" s="105"/>
      <c r="D329" s="105"/>
      <c r="E329" s="106"/>
      <c r="F329" s="48" t="s">
        <v>23</v>
      </c>
      <c r="G329" s="118"/>
      <c r="H329" s="82">
        <v>5000</v>
      </c>
      <c r="I329" s="83" t="s">
        <v>85</v>
      </c>
    </row>
    <row r="330" spans="1:9" ht="20.25" thickTop="1" thickBot="1" x14ac:dyDescent="0.45">
      <c r="B330" s="109"/>
      <c r="C330" s="44"/>
      <c r="D330" s="44"/>
      <c r="E330" s="73">
        <f>IF(E327="","",DATE(YEAR(E327),MONTH(E327)+1,$D$2))</f>
        <v>45422</v>
      </c>
      <c r="F330" s="85" t="s">
        <v>83</v>
      </c>
      <c r="G330" s="86"/>
      <c r="H330" s="86"/>
      <c r="I330" s="110"/>
    </row>
    <row r="331" spans="1:9" ht="20.25" thickTop="1" thickBot="1" x14ac:dyDescent="0.45">
      <c r="B331" s="102">
        <f>IF(E331="","",YEAR(E331))</f>
        <v>2024</v>
      </c>
      <c r="C331" s="88">
        <f>IF(E331="","",MONTH(E331))</f>
        <v>5</v>
      </c>
      <c r="D331" s="49"/>
      <c r="E331" s="111">
        <f>IF(E330="","",IF(WORKDAY(WORKDAY(E330,-1,holiday),1,holiday)=E330,E330,WORKDAY(E330,1,holiday)))</f>
        <v>45422</v>
      </c>
      <c r="F331" s="44" t="s">
        <v>86</v>
      </c>
      <c r="G331" s="74">
        <f>IF(G325&lt;=H329,0,G325-H329)</f>
        <v>0</v>
      </c>
      <c r="H331" s="112">
        <f>IF(AND(G325=0,OR(H327=0,H327="")),0,IF(G331&gt;0,H329+H327,G325+H327))</f>
        <v>0</v>
      </c>
      <c r="I331" s="92" t="s">
        <v>87</v>
      </c>
    </row>
    <row r="332" spans="1:9" ht="20.25" thickTop="1" thickBot="1" x14ac:dyDescent="0.45">
      <c r="B332" s="113"/>
      <c r="C332" s="49"/>
      <c r="D332" s="49"/>
      <c r="E332" s="44"/>
      <c r="F332" s="50" t="str">
        <f>IF(E330="","",TEXT(E330+1,"m/d")&amp;"～"&amp;TEXT(E333,"m/d"))</f>
        <v>5/11～5/15</v>
      </c>
      <c r="G332" s="53" t="str">
        <f>IF(OR(H332="",H332=0),"",TEXT(E337,"m/d")&amp;"日引落リボ払い手数料②")</f>
        <v/>
      </c>
      <c r="H332" s="88">
        <f>IF(E330="","",G331*$G$2*(E333-E330)/D333)</f>
        <v>0</v>
      </c>
      <c r="I332" s="114"/>
    </row>
    <row r="333" spans="1:9" ht="20.25" thickTop="1" thickBot="1" x14ac:dyDescent="0.45">
      <c r="B333" s="113"/>
      <c r="C333" s="49"/>
      <c r="D333" s="88">
        <f>IF(B331="","",IF(OR(MOD(B331,400)=0,AND(MOD(B331,4)=0,MOD(B331,100)&lt;&gt;0)),366, 365))</f>
        <v>366</v>
      </c>
      <c r="E333" s="73">
        <f>IF(B331="","",IF($C$2="末",EOMONTH(DATE(B331,C331,1),0),DATE(B331,C331,$C$2)))</f>
        <v>45427</v>
      </c>
      <c r="F333" s="74" t="str">
        <f>C331&amp;"月締め日"</f>
        <v>5月締め日</v>
      </c>
      <c r="G333" s="50" t="str">
        <f>IF(E337="","",TEXT(E337,"m/d")&amp;"日引落")</f>
        <v>6/10日引落</v>
      </c>
      <c r="H333" s="74">
        <f>IF(E330="","",ROUNDDOWN(H332+H328,0))</f>
        <v>0</v>
      </c>
      <c r="I333" s="97" t="s">
        <v>82</v>
      </c>
    </row>
    <row r="334" spans="1:9" ht="20.25" thickTop="1" thickBot="1" x14ac:dyDescent="0.45">
      <c r="B334" s="115"/>
      <c r="C334" s="99"/>
      <c r="D334" s="100">
        <f>IF(B331="","",IF(OR(MOD(B337,400)=0,AND(MOD(B337,4)=0,MOD(B337,100)&lt;&gt;0)),366, 365))</f>
        <v>366</v>
      </c>
      <c r="E334" s="101"/>
      <c r="F334" s="51" t="str">
        <f>IF(E333="","",TEXT(E333+1,"m/d")&amp;"～"&amp;TEXT(E336,"m/d"))</f>
        <v>5/16～6/10</v>
      </c>
      <c r="G334" s="52" t="str">
        <f>IF(OR(H334="",H334=0),"",TEXT(E343,"m/d")&amp;"日引落リボ払い手数料①")</f>
        <v/>
      </c>
      <c r="H334" s="116">
        <f>IF(E333="","",IF($C$2="末",G331*$G$2*$D$2/D334,G331*$G$2*((EOMONTH(E333,0)-E333)/D333+$D$2/D334)))</f>
        <v>0</v>
      </c>
      <c r="I334" s="117"/>
    </row>
    <row r="335" spans="1:9" ht="20.25" thickTop="1" thickBot="1" x14ac:dyDescent="0.45">
      <c r="A335" s="78">
        <v>55</v>
      </c>
      <c r="B335" s="104"/>
      <c r="C335" s="105"/>
      <c r="D335" s="105"/>
      <c r="E335" s="106"/>
      <c r="F335" s="48" t="s">
        <v>23</v>
      </c>
      <c r="G335" s="118"/>
      <c r="H335" s="82">
        <v>5000</v>
      </c>
      <c r="I335" s="83" t="s">
        <v>85</v>
      </c>
    </row>
    <row r="336" spans="1:9" ht="20.25" thickTop="1" thickBot="1" x14ac:dyDescent="0.45">
      <c r="B336" s="109"/>
      <c r="C336" s="44"/>
      <c r="D336" s="44"/>
      <c r="E336" s="73">
        <f>IF(E333="","",DATE(YEAR(E333),MONTH(E333)+1,$D$2))</f>
        <v>45453</v>
      </c>
      <c r="F336" s="85" t="s">
        <v>83</v>
      </c>
      <c r="G336" s="86"/>
      <c r="H336" s="86"/>
      <c r="I336" s="110"/>
    </row>
    <row r="337" spans="1:9" ht="20.25" thickTop="1" thickBot="1" x14ac:dyDescent="0.45">
      <c r="B337" s="102">
        <f>IF(E337="","",YEAR(E337))</f>
        <v>2024</v>
      </c>
      <c r="C337" s="88">
        <f>IF(E337="","",MONTH(E337))</f>
        <v>6</v>
      </c>
      <c r="D337" s="49"/>
      <c r="E337" s="111">
        <f>IF(E336="","",IF(WORKDAY(WORKDAY(E336,-1,holiday),1,holiday)=E336,E336,WORKDAY(E336,1,holiday)))</f>
        <v>45453</v>
      </c>
      <c r="F337" s="44" t="s">
        <v>86</v>
      </c>
      <c r="G337" s="74">
        <f>IF(G331&lt;=H335,0,G331-H335)</f>
        <v>0</v>
      </c>
      <c r="H337" s="112">
        <f>IF(AND(G331=0,OR(H333=0,H333="")),0,IF(G337&gt;0,H335+H333,G331+H333))</f>
        <v>0</v>
      </c>
      <c r="I337" s="92" t="s">
        <v>87</v>
      </c>
    </row>
    <row r="338" spans="1:9" ht="20.25" thickTop="1" thickBot="1" x14ac:dyDescent="0.45">
      <c r="B338" s="113"/>
      <c r="C338" s="49"/>
      <c r="D338" s="49"/>
      <c r="E338" s="44"/>
      <c r="F338" s="50" t="str">
        <f>IF(E336="","",TEXT(E336+1,"m/d")&amp;"～"&amp;TEXT(E339,"m/d"))</f>
        <v>6/11～6/15</v>
      </c>
      <c r="G338" s="53" t="str">
        <f>IF(OR(H338="",H338=0),"",TEXT(E343,"m/d")&amp;"日引落リボ払い手数料②")</f>
        <v/>
      </c>
      <c r="H338" s="88">
        <f>IF(E336="","",G337*$G$2*(E339-E336)/D339)</f>
        <v>0</v>
      </c>
      <c r="I338" s="114"/>
    </row>
    <row r="339" spans="1:9" ht="20.25" thickTop="1" thickBot="1" x14ac:dyDescent="0.45">
      <c r="B339" s="113"/>
      <c r="C339" s="49"/>
      <c r="D339" s="88">
        <f>IF(B337="","",IF(OR(MOD(B337,400)=0,AND(MOD(B337,4)=0,MOD(B337,100)&lt;&gt;0)),366, 365))</f>
        <v>366</v>
      </c>
      <c r="E339" s="73">
        <f>IF(B337="","",IF($C$2="末",EOMONTH(DATE(B337,C337,1),0),DATE(B337,C337,$C$2)))</f>
        <v>45458</v>
      </c>
      <c r="F339" s="74" t="str">
        <f>C337&amp;"月締め日"</f>
        <v>6月締め日</v>
      </c>
      <c r="G339" s="50" t="str">
        <f>IF(E343="","",TEXT(E343,"m/d")&amp;"日引落")</f>
        <v>7/10日引落</v>
      </c>
      <c r="H339" s="74">
        <f>IF(E336="","",ROUNDDOWN(H338+H334,0))</f>
        <v>0</v>
      </c>
      <c r="I339" s="97" t="s">
        <v>82</v>
      </c>
    </row>
    <row r="340" spans="1:9" ht="20.25" thickTop="1" thickBot="1" x14ac:dyDescent="0.45">
      <c r="B340" s="115"/>
      <c r="C340" s="99"/>
      <c r="D340" s="100">
        <f>IF(B337="","",IF(OR(MOD(B343,400)=0,AND(MOD(B343,4)=0,MOD(B343,100)&lt;&gt;0)),366, 365))</f>
        <v>366</v>
      </c>
      <c r="E340" s="101"/>
      <c r="F340" s="51" t="str">
        <f>IF(E339="","",TEXT(E339+1,"m/d")&amp;"～"&amp;TEXT(E342,"m/d"))</f>
        <v>6/16～7/10</v>
      </c>
      <c r="G340" s="52" t="str">
        <f>IF(OR(H340="",H340=0),"",TEXT(E349,"m/d")&amp;"日引落リボ払い手数料①")</f>
        <v/>
      </c>
      <c r="H340" s="116">
        <f>IF(E339="","",IF($C$2="末",G337*$G$2*$D$2/D340,G337*$G$2*((EOMONTH(E339,0)-E339)/D339+$D$2/D340)))</f>
        <v>0</v>
      </c>
      <c r="I340" s="117"/>
    </row>
    <row r="341" spans="1:9" ht="20.25" thickTop="1" thickBot="1" x14ac:dyDescent="0.45">
      <c r="A341" s="78">
        <v>56</v>
      </c>
      <c r="B341" s="104"/>
      <c r="C341" s="105"/>
      <c r="D341" s="105"/>
      <c r="E341" s="106"/>
      <c r="F341" s="48" t="s">
        <v>23</v>
      </c>
      <c r="G341" s="118"/>
      <c r="H341" s="82">
        <v>5000</v>
      </c>
      <c r="I341" s="83" t="s">
        <v>85</v>
      </c>
    </row>
    <row r="342" spans="1:9" ht="20.25" thickTop="1" thickBot="1" x14ac:dyDescent="0.45">
      <c r="B342" s="109"/>
      <c r="C342" s="44"/>
      <c r="D342" s="44"/>
      <c r="E342" s="73">
        <f>IF(E339="","",DATE(YEAR(E339),MONTH(E339)+1,$D$2))</f>
        <v>45483</v>
      </c>
      <c r="F342" s="85" t="s">
        <v>83</v>
      </c>
      <c r="G342" s="86"/>
      <c r="H342" s="86"/>
      <c r="I342" s="110"/>
    </row>
    <row r="343" spans="1:9" ht="20.25" thickTop="1" thickBot="1" x14ac:dyDescent="0.45">
      <c r="B343" s="102">
        <f>IF(E343="","",YEAR(E343))</f>
        <v>2024</v>
      </c>
      <c r="C343" s="88">
        <f>IF(E343="","",MONTH(E343))</f>
        <v>7</v>
      </c>
      <c r="D343" s="49"/>
      <c r="E343" s="111">
        <f>IF(E342="","",IF(WORKDAY(WORKDAY(E342,-1,holiday),1,holiday)=E342,E342,WORKDAY(E342,1,holiday)))</f>
        <v>45483</v>
      </c>
      <c r="F343" s="44" t="s">
        <v>86</v>
      </c>
      <c r="G343" s="74">
        <f>IF(G337&lt;=H341,0,G337-H341)</f>
        <v>0</v>
      </c>
      <c r="H343" s="112">
        <f>IF(AND(G337=0,OR(H339=0,H339="")),0,IF(G343&gt;0,H341+H339,G337+H339))</f>
        <v>0</v>
      </c>
      <c r="I343" s="92" t="s">
        <v>87</v>
      </c>
    </row>
    <row r="344" spans="1:9" ht="20.25" thickTop="1" thickBot="1" x14ac:dyDescent="0.45">
      <c r="B344" s="113"/>
      <c r="C344" s="49"/>
      <c r="D344" s="49"/>
      <c r="E344" s="44"/>
      <c r="F344" s="50" t="str">
        <f>IF(E342="","",TEXT(E342+1,"m/d")&amp;"～"&amp;TEXT(E345,"m/d"))</f>
        <v>7/11～7/15</v>
      </c>
      <c r="G344" s="53" t="str">
        <f>IF(OR(H344="",H344=0),"",TEXT(E349,"m/d")&amp;"日引落リボ払い手数料②")</f>
        <v/>
      </c>
      <c r="H344" s="88">
        <f>IF(E342="","",G343*$G$2*(E345-E342)/D345)</f>
        <v>0</v>
      </c>
      <c r="I344" s="114"/>
    </row>
    <row r="345" spans="1:9" ht="20.25" thickTop="1" thickBot="1" x14ac:dyDescent="0.45">
      <c r="B345" s="113"/>
      <c r="C345" s="49"/>
      <c r="D345" s="88">
        <f>IF(B343="","",IF(OR(MOD(B343,400)=0,AND(MOD(B343,4)=0,MOD(B343,100)&lt;&gt;0)),366, 365))</f>
        <v>366</v>
      </c>
      <c r="E345" s="73">
        <f>IF(B343="","",IF($C$2="末",EOMONTH(DATE(B343,C343,1),0),DATE(B343,C343,$C$2)))</f>
        <v>45488</v>
      </c>
      <c r="F345" s="74" t="str">
        <f>C343&amp;"月締め日"</f>
        <v>7月締め日</v>
      </c>
      <c r="G345" s="50" t="str">
        <f>IF(E349="","",TEXT(E349,"m/d")&amp;"日引落")</f>
        <v>8/13日引落</v>
      </c>
      <c r="H345" s="74">
        <f>IF(E342="","",ROUNDDOWN(H344+H340,0))</f>
        <v>0</v>
      </c>
      <c r="I345" s="97" t="s">
        <v>82</v>
      </c>
    </row>
    <row r="346" spans="1:9" ht="20.25" thickTop="1" thickBot="1" x14ac:dyDescent="0.45">
      <c r="B346" s="115"/>
      <c r="C346" s="99"/>
      <c r="D346" s="100">
        <f>IF(B343="","",IF(OR(MOD(B349,400)=0,AND(MOD(B349,4)=0,MOD(B349,100)&lt;&gt;0)),366, 365))</f>
        <v>366</v>
      </c>
      <c r="E346" s="101"/>
      <c r="F346" s="51" t="str">
        <f>IF(E345="","",TEXT(E345+1,"m/d")&amp;"～"&amp;TEXT(E348,"m/d"))</f>
        <v>7/16～8/10</v>
      </c>
      <c r="G346" s="52" t="str">
        <f>IF(OR(H346="",H346=0),"",TEXT(E355,"m/d")&amp;"日引落リボ払い手数料①")</f>
        <v/>
      </c>
      <c r="H346" s="116">
        <f>IF(E345="","",IF($C$2="末",G343*$G$2*$D$2/D346,G343*$G$2*((EOMONTH(E345,0)-E345)/D345+$D$2/D346)))</f>
        <v>0</v>
      </c>
      <c r="I346" s="117"/>
    </row>
    <row r="347" spans="1:9" ht="20.25" thickTop="1" thickBot="1" x14ac:dyDescent="0.45">
      <c r="A347" s="78">
        <v>57</v>
      </c>
      <c r="B347" s="104"/>
      <c r="C347" s="105"/>
      <c r="D347" s="105"/>
      <c r="E347" s="106"/>
      <c r="F347" s="48" t="s">
        <v>23</v>
      </c>
      <c r="G347" s="118"/>
      <c r="H347" s="82">
        <v>5000</v>
      </c>
      <c r="I347" s="83" t="s">
        <v>85</v>
      </c>
    </row>
    <row r="348" spans="1:9" ht="20.25" thickTop="1" thickBot="1" x14ac:dyDescent="0.45">
      <c r="B348" s="109"/>
      <c r="C348" s="44"/>
      <c r="D348" s="44"/>
      <c r="E348" s="73">
        <f>IF(E345="","",DATE(YEAR(E345),MONTH(E345)+1,$D$2))</f>
        <v>45514</v>
      </c>
      <c r="F348" s="85" t="s">
        <v>83</v>
      </c>
      <c r="G348" s="86"/>
      <c r="H348" s="86"/>
      <c r="I348" s="110"/>
    </row>
    <row r="349" spans="1:9" ht="20.25" thickTop="1" thickBot="1" x14ac:dyDescent="0.45">
      <c r="B349" s="102">
        <f>IF(E349="","",YEAR(E349))</f>
        <v>2024</v>
      </c>
      <c r="C349" s="88">
        <f>IF(E349="","",MONTH(E349))</f>
        <v>8</v>
      </c>
      <c r="D349" s="49"/>
      <c r="E349" s="111">
        <f>IF(E348="","",IF(WORKDAY(WORKDAY(E348,-1,holiday),1,holiday)=E348,E348,WORKDAY(E348,1,holiday)))</f>
        <v>45517</v>
      </c>
      <c r="F349" s="44" t="s">
        <v>86</v>
      </c>
      <c r="G349" s="74">
        <f>IF(G343&lt;=H347,0,G343-H347)</f>
        <v>0</v>
      </c>
      <c r="H349" s="112">
        <f>IF(AND(G343=0,OR(H345=0,H345="")),0,IF(G349&gt;0,H347+H345,G343+H345))</f>
        <v>0</v>
      </c>
      <c r="I349" s="92" t="s">
        <v>87</v>
      </c>
    </row>
    <row r="350" spans="1:9" ht="20.25" thickTop="1" thickBot="1" x14ac:dyDescent="0.45">
      <c r="B350" s="113"/>
      <c r="C350" s="49"/>
      <c r="D350" s="49"/>
      <c r="E350" s="44"/>
      <c r="F350" s="50" t="str">
        <f>IF(E348="","",TEXT(E348+1,"m/d")&amp;"～"&amp;TEXT(E351,"m/d"))</f>
        <v>8/11～8/15</v>
      </c>
      <c r="G350" s="53" t="str">
        <f>IF(OR(H350="",H350=0),"",TEXT(E355,"m/d")&amp;"日引落リボ払い手数料②")</f>
        <v/>
      </c>
      <c r="H350" s="88">
        <f>IF(E348="","",G349*$G$2*(E351-E348)/D351)</f>
        <v>0</v>
      </c>
      <c r="I350" s="114"/>
    </row>
    <row r="351" spans="1:9" ht="20.25" thickTop="1" thickBot="1" x14ac:dyDescent="0.45">
      <c r="B351" s="113"/>
      <c r="C351" s="49"/>
      <c r="D351" s="88">
        <f>IF(B349="","",IF(OR(MOD(B349,400)=0,AND(MOD(B349,4)=0,MOD(B349,100)&lt;&gt;0)),366, 365))</f>
        <v>366</v>
      </c>
      <c r="E351" s="73">
        <f>IF(B349="","",IF($C$2="末",EOMONTH(DATE(B349,C349,1),0),DATE(B349,C349,$C$2)))</f>
        <v>45519</v>
      </c>
      <c r="F351" s="74" t="str">
        <f>C349&amp;"月締め日"</f>
        <v>8月締め日</v>
      </c>
      <c r="G351" s="50" t="str">
        <f>IF(E355="","",TEXT(E355,"m/d")&amp;"日引落")</f>
        <v>9/10日引落</v>
      </c>
      <c r="H351" s="74">
        <f>IF(E348="","",ROUNDDOWN(H350+H346,0))</f>
        <v>0</v>
      </c>
      <c r="I351" s="97" t="s">
        <v>82</v>
      </c>
    </row>
    <row r="352" spans="1:9" ht="20.25" thickTop="1" thickBot="1" x14ac:dyDescent="0.45">
      <c r="B352" s="115"/>
      <c r="C352" s="99"/>
      <c r="D352" s="100">
        <f>IF(B349="","",IF(OR(MOD(B355,400)=0,AND(MOD(B355,4)=0,MOD(B355,100)&lt;&gt;0)),366, 365))</f>
        <v>366</v>
      </c>
      <c r="E352" s="101"/>
      <c r="F352" s="51" t="str">
        <f>IF(E351="","",TEXT(E351+1,"m/d")&amp;"～"&amp;TEXT(E354,"m/d"))</f>
        <v>8/16～9/10</v>
      </c>
      <c r="G352" s="52" t="str">
        <f>IF(OR(H352="",H352=0),"",TEXT(E361,"m/d")&amp;"日引落リボ払い手数料①")</f>
        <v/>
      </c>
      <c r="H352" s="116">
        <f>IF(E351="","",IF($C$2="末",G349*$G$2*$D$2/D352,G349*$G$2*((EOMONTH(E351,0)-E351)/D351+$D$2/D352)))</f>
        <v>0</v>
      </c>
      <c r="I352" s="117"/>
    </row>
    <row r="353" spans="1:9" ht="20.25" thickTop="1" thickBot="1" x14ac:dyDescent="0.45">
      <c r="A353" s="78">
        <v>58</v>
      </c>
      <c r="B353" s="104"/>
      <c r="C353" s="105"/>
      <c r="D353" s="105"/>
      <c r="E353" s="106"/>
      <c r="F353" s="48" t="s">
        <v>23</v>
      </c>
      <c r="G353" s="118"/>
      <c r="H353" s="82">
        <v>5000</v>
      </c>
      <c r="I353" s="83" t="s">
        <v>85</v>
      </c>
    </row>
    <row r="354" spans="1:9" ht="20.25" thickTop="1" thickBot="1" x14ac:dyDescent="0.45">
      <c r="B354" s="109"/>
      <c r="C354" s="44"/>
      <c r="D354" s="44"/>
      <c r="E354" s="73">
        <f>IF(E351="","",DATE(YEAR(E351),MONTH(E351)+1,$D$2))</f>
        <v>45545</v>
      </c>
      <c r="F354" s="85" t="s">
        <v>83</v>
      </c>
      <c r="G354" s="86"/>
      <c r="H354" s="86"/>
      <c r="I354" s="110"/>
    </row>
    <row r="355" spans="1:9" ht="20.25" thickTop="1" thickBot="1" x14ac:dyDescent="0.45">
      <c r="B355" s="102">
        <f>IF(E355="","",YEAR(E355))</f>
        <v>2024</v>
      </c>
      <c r="C355" s="88">
        <f>IF(E355="","",MONTH(E355))</f>
        <v>9</v>
      </c>
      <c r="D355" s="49"/>
      <c r="E355" s="111">
        <f>IF(E354="","",IF(WORKDAY(WORKDAY(E354,-1,holiday),1,holiday)=E354,E354,WORKDAY(E354,1,holiday)))</f>
        <v>45545</v>
      </c>
      <c r="F355" s="44" t="s">
        <v>86</v>
      </c>
      <c r="G355" s="74">
        <f>IF(G349&lt;=H353,0,G349-H353)</f>
        <v>0</v>
      </c>
      <c r="H355" s="112">
        <f>IF(AND(G349=0,OR(H351=0,H351="")),0,IF(G355&gt;0,H353+H351,G349+H351))</f>
        <v>0</v>
      </c>
      <c r="I355" s="92" t="s">
        <v>87</v>
      </c>
    </row>
    <row r="356" spans="1:9" ht="20.25" thickTop="1" thickBot="1" x14ac:dyDescent="0.45">
      <c r="B356" s="113"/>
      <c r="C356" s="49"/>
      <c r="D356" s="49"/>
      <c r="E356" s="44"/>
      <c r="F356" s="50" t="str">
        <f>IF(E354="","",TEXT(E354+1,"m/d")&amp;"～"&amp;TEXT(E357,"m/d"))</f>
        <v>9/11～9/15</v>
      </c>
      <c r="G356" s="53" t="str">
        <f>IF(OR(H356="",H356=0),"",TEXT(E361,"m/d")&amp;"日引落リボ払い手数料②")</f>
        <v/>
      </c>
      <c r="H356" s="88">
        <f>IF(E354="","",G355*$G$2*(E357-E354)/D357)</f>
        <v>0</v>
      </c>
      <c r="I356" s="114"/>
    </row>
    <row r="357" spans="1:9" ht="20.25" thickTop="1" thickBot="1" x14ac:dyDescent="0.45">
      <c r="B357" s="113"/>
      <c r="C357" s="49"/>
      <c r="D357" s="88">
        <f>IF(B355="","",IF(OR(MOD(B355,400)=0,AND(MOD(B355,4)=0,MOD(B355,100)&lt;&gt;0)),366, 365))</f>
        <v>366</v>
      </c>
      <c r="E357" s="73">
        <f>IF(B355="","",IF($C$2="末",EOMONTH(DATE(B355,C355,1),0),DATE(B355,C355,$C$2)))</f>
        <v>45550</v>
      </c>
      <c r="F357" s="74" t="str">
        <f>C355&amp;"月締め日"</f>
        <v>9月締め日</v>
      </c>
      <c r="G357" s="50" t="str">
        <f>IF(E361="","",TEXT(E361,"m/d")&amp;"日引落")</f>
        <v>10/10日引落</v>
      </c>
      <c r="H357" s="74">
        <f>IF(E354="","",ROUNDDOWN(H356+H352,0))</f>
        <v>0</v>
      </c>
      <c r="I357" s="97" t="s">
        <v>82</v>
      </c>
    </row>
    <row r="358" spans="1:9" ht="20.25" thickTop="1" thickBot="1" x14ac:dyDescent="0.45">
      <c r="B358" s="115"/>
      <c r="C358" s="99"/>
      <c r="D358" s="100">
        <f>IF(B355="","",IF(OR(MOD(B361,400)=0,AND(MOD(B361,4)=0,MOD(B361,100)&lt;&gt;0)),366, 365))</f>
        <v>366</v>
      </c>
      <c r="E358" s="101"/>
      <c r="F358" s="51" t="str">
        <f>IF(E357="","",TEXT(E357+1,"m/d")&amp;"～"&amp;TEXT(E360,"m/d"))</f>
        <v>9/16～10/10</v>
      </c>
      <c r="G358" s="52" t="str">
        <f>IF(OR(H358="",H358=0),"",TEXT(E367,"m/d")&amp;"日引落リボ払い手数料①")</f>
        <v/>
      </c>
      <c r="H358" s="116">
        <f>IF(E357="","",IF($C$2="末",G355*$G$2*$D$2/D358,G355*$G$2*((EOMONTH(E357,0)-E357)/D357+$D$2/D358)))</f>
        <v>0</v>
      </c>
      <c r="I358" s="117"/>
    </row>
    <row r="359" spans="1:9" ht="20.25" thickTop="1" thickBot="1" x14ac:dyDescent="0.45">
      <c r="A359" s="78">
        <v>59</v>
      </c>
      <c r="B359" s="104"/>
      <c r="C359" s="105"/>
      <c r="D359" s="105"/>
      <c r="E359" s="106"/>
      <c r="F359" s="48" t="s">
        <v>23</v>
      </c>
      <c r="G359" s="118"/>
      <c r="H359" s="82">
        <v>5000</v>
      </c>
      <c r="I359" s="83" t="s">
        <v>85</v>
      </c>
    </row>
    <row r="360" spans="1:9" ht="20.25" thickTop="1" thickBot="1" x14ac:dyDescent="0.45">
      <c r="B360" s="109"/>
      <c r="C360" s="44"/>
      <c r="D360" s="44"/>
      <c r="E360" s="73">
        <f>IF(E357="","",DATE(YEAR(E357),MONTH(E357)+1,$D$2))</f>
        <v>45575</v>
      </c>
      <c r="F360" s="85" t="s">
        <v>83</v>
      </c>
      <c r="G360" s="86"/>
      <c r="H360" s="86"/>
      <c r="I360" s="110"/>
    </row>
    <row r="361" spans="1:9" ht="20.25" thickTop="1" thickBot="1" x14ac:dyDescent="0.45">
      <c r="B361" s="102">
        <f>IF(E361="","",YEAR(E361))</f>
        <v>2024</v>
      </c>
      <c r="C361" s="88">
        <f>IF(E361="","",MONTH(E361))</f>
        <v>10</v>
      </c>
      <c r="D361" s="49"/>
      <c r="E361" s="111">
        <f>IF(E360="","",IF(WORKDAY(WORKDAY(E360,-1,holiday),1,holiday)=E360,E360,WORKDAY(E360,1,holiday)))</f>
        <v>45575</v>
      </c>
      <c r="F361" s="44" t="s">
        <v>86</v>
      </c>
      <c r="G361" s="74">
        <f>IF(G355&lt;=H359,0,G355-H359)</f>
        <v>0</v>
      </c>
      <c r="H361" s="112">
        <f>IF(AND(G355=0,OR(H357=0,H357="")),0,IF(G361&gt;0,H359+H357,G355+H357))</f>
        <v>0</v>
      </c>
      <c r="I361" s="92" t="s">
        <v>87</v>
      </c>
    </row>
    <row r="362" spans="1:9" ht="20.25" thickTop="1" thickBot="1" x14ac:dyDescent="0.45">
      <c r="B362" s="113"/>
      <c r="C362" s="49"/>
      <c r="D362" s="49"/>
      <c r="E362" s="44"/>
      <c r="F362" s="50" t="str">
        <f>IF(E360="","",TEXT(E360+1,"m/d")&amp;"～"&amp;TEXT(E363,"m/d"))</f>
        <v>10/11～10/15</v>
      </c>
      <c r="G362" s="53" t="str">
        <f>IF(OR(H362="",H362=0),"",TEXT(E367,"m/d")&amp;"日引落リボ払い手数料②")</f>
        <v/>
      </c>
      <c r="H362" s="88">
        <f>IF(E360="","",G361*$G$2*(E363-E360)/D363)</f>
        <v>0</v>
      </c>
      <c r="I362" s="114"/>
    </row>
    <row r="363" spans="1:9" ht="20.25" thickTop="1" thickBot="1" x14ac:dyDescent="0.45">
      <c r="B363" s="113"/>
      <c r="C363" s="49"/>
      <c r="D363" s="88">
        <f>IF(B361="","",IF(OR(MOD(B361,400)=0,AND(MOD(B361,4)=0,MOD(B361,100)&lt;&gt;0)),366, 365))</f>
        <v>366</v>
      </c>
      <c r="E363" s="73">
        <f>IF(B361="","",IF($C$2="末",EOMONTH(DATE(B361,C361,1),0),DATE(B361,C361,$C$2)))</f>
        <v>45580</v>
      </c>
      <c r="F363" s="74" t="str">
        <f>C361&amp;"月締め日"</f>
        <v>10月締め日</v>
      </c>
      <c r="G363" s="50" t="str">
        <f>IF(E367="","",TEXT(E367,"m/d")&amp;"日引落")</f>
        <v>11/11日引落</v>
      </c>
      <c r="H363" s="74">
        <f>IF(E360="","",ROUNDDOWN(H362+H358,0))</f>
        <v>0</v>
      </c>
      <c r="I363" s="97" t="s">
        <v>82</v>
      </c>
    </row>
    <row r="364" spans="1:9" ht="20.25" thickTop="1" thickBot="1" x14ac:dyDescent="0.45">
      <c r="B364" s="115"/>
      <c r="C364" s="99"/>
      <c r="D364" s="100">
        <f>IF(B361="","",IF(OR(MOD(B367,400)=0,AND(MOD(B367,4)=0,MOD(B367,100)&lt;&gt;0)),366, 365))</f>
        <v>366</v>
      </c>
      <c r="E364" s="101"/>
      <c r="F364" s="51" t="str">
        <f>IF(E363="","",TEXT(E363+1,"m/d")&amp;"～"&amp;TEXT(E366,"m/d"))</f>
        <v>10/16～11/10</v>
      </c>
      <c r="G364" s="52" t="str">
        <f>IF(OR(H364="",H364=0),"",TEXT(E373,"m/d")&amp;"日引落リボ払い手数料①")</f>
        <v/>
      </c>
      <c r="H364" s="116">
        <f>IF(E363="","",IF($C$2="末",G361*$G$2*$D$2/D364,G361*$G$2*((EOMONTH(E363,0)-E363)/D363+$D$2/D364)))</f>
        <v>0</v>
      </c>
      <c r="I364" s="117"/>
    </row>
    <row r="365" spans="1:9" ht="20.25" thickTop="1" thickBot="1" x14ac:dyDescent="0.45">
      <c r="A365" s="78">
        <v>60</v>
      </c>
      <c r="B365" s="104"/>
      <c r="C365" s="105"/>
      <c r="D365" s="105"/>
      <c r="E365" s="106"/>
      <c r="F365" s="48" t="s">
        <v>23</v>
      </c>
      <c r="G365" s="118"/>
      <c r="H365" s="82">
        <v>5000</v>
      </c>
      <c r="I365" s="83" t="s">
        <v>85</v>
      </c>
    </row>
    <row r="366" spans="1:9" ht="20.25" thickTop="1" thickBot="1" x14ac:dyDescent="0.45">
      <c r="B366" s="109"/>
      <c r="C366" s="44"/>
      <c r="D366" s="44"/>
      <c r="E366" s="73">
        <f>IF(E363="","",DATE(YEAR(E363),MONTH(E363)+1,$D$2))</f>
        <v>45606</v>
      </c>
      <c r="F366" s="85" t="s">
        <v>83</v>
      </c>
      <c r="G366" s="86"/>
      <c r="H366" s="86"/>
      <c r="I366" s="110"/>
    </row>
    <row r="367" spans="1:9" ht="20.25" thickTop="1" thickBot="1" x14ac:dyDescent="0.45">
      <c r="B367" s="102">
        <f>IF(E367="","",YEAR(E367))</f>
        <v>2024</v>
      </c>
      <c r="C367" s="88">
        <f>IF(E367="","",MONTH(E367))</f>
        <v>11</v>
      </c>
      <c r="D367" s="49"/>
      <c r="E367" s="111">
        <f>IF(E366="","",IF(WORKDAY(WORKDAY(E366,-1,holiday),1,holiday)=E366,E366,WORKDAY(E366,1,holiday)))</f>
        <v>45607</v>
      </c>
      <c r="F367" s="44" t="s">
        <v>86</v>
      </c>
      <c r="G367" s="74">
        <f>IF(G361&lt;=H365,0,G361-H365)</f>
        <v>0</v>
      </c>
      <c r="H367" s="112">
        <f>IF(AND(G361=0,OR(H363=0,H363="")),0,IF(G367&gt;0,H365+H363,G361+H363))</f>
        <v>0</v>
      </c>
      <c r="I367" s="92" t="s">
        <v>87</v>
      </c>
    </row>
    <row r="368" spans="1:9" ht="20.25" thickTop="1" thickBot="1" x14ac:dyDescent="0.45">
      <c r="B368" s="113"/>
      <c r="C368" s="49"/>
      <c r="D368" s="49"/>
      <c r="E368" s="44"/>
      <c r="F368" s="50" t="str">
        <f>IF(E366="","",TEXT(E366+1,"m/d")&amp;"～"&amp;TEXT(E369,"m/d"))</f>
        <v>11/11～11/15</v>
      </c>
      <c r="G368" s="53" t="str">
        <f>IF(OR(H368="",H368=0),"",TEXT(E373,"m/d")&amp;"日引落リボ払い手数料②")</f>
        <v/>
      </c>
      <c r="H368" s="88">
        <f>IF(E366="","",G367*$G$2*(E369-E366)/D369)</f>
        <v>0</v>
      </c>
      <c r="I368" s="114"/>
    </row>
    <row r="369" spans="1:9" ht="20.25" thickTop="1" thickBot="1" x14ac:dyDescent="0.45">
      <c r="B369" s="113"/>
      <c r="C369" s="49"/>
      <c r="D369" s="88">
        <f>IF(B367="","",IF(OR(MOD(B367,400)=0,AND(MOD(B367,4)=0,MOD(B367,100)&lt;&gt;0)),366, 365))</f>
        <v>366</v>
      </c>
      <c r="E369" s="73">
        <f>IF(B367="","",IF($C$2="末",EOMONTH(DATE(B367,C367,1),0),DATE(B367,C367,$C$2)))</f>
        <v>45611</v>
      </c>
      <c r="F369" s="74" t="str">
        <f>C367&amp;"月締め日"</f>
        <v>11月締め日</v>
      </c>
      <c r="G369" s="50" t="str">
        <f>IF(E373="","",TEXT(E373,"m/d")&amp;"日引落")</f>
        <v>12/10日引落</v>
      </c>
      <c r="H369" s="74">
        <f>IF(E366="","",ROUNDDOWN(H368+H364,0))</f>
        <v>0</v>
      </c>
      <c r="I369" s="97" t="s">
        <v>82</v>
      </c>
    </row>
    <row r="370" spans="1:9" ht="20.25" thickTop="1" thickBot="1" x14ac:dyDescent="0.45">
      <c r="B370" s="115"/>
      <c r="C370" s="99"/>
      <c r="D370" s="100">
        <f>IF(B367="","",IF(OR(MOD(B373,400)=0,AND(MOD(B373,4)=0,MOD(B373,100)&lt;&gt;0)),366, 365))</f>
        <v>366</v>
      </c>
      <c r="E370" s="101"/>
      <c r="F370" s="51" t="str">
        <f>IF(E369="","",TEXT(E369+1,"m/d")&amp;"～"&amp;TEXT(E372,"m/d"))</f>
        <v>11/16～12/10</v>
      </c>
      <c r="G370" s="52" t="str">
        <f>IF(OR(H370="",H370=0),"",TEXT(E379,"m/d")&amp;"日引落リボ払い手数料①")</f>
        <v/>
      </c>
      <c r="H370" s="116">
        <f>IF(E369="","",IF($C$2="末",G367*$G$2*$D$2/D370,G367*$G$2*((EOMONTH(E369,0)-E369)/D369+$D$2/D370)))</f>
        <v>0</v>
      </c>
      <c r="I370" s="117"/>
    </row>
    <row r="371" spans="1:9" ht="20.25" thickTop="1" thickBot="1" x14ac:dyDescent="0.45">
      <c r="A371" s="78">
        <v>61</v>
      </c>
      <c r="B371" s="104"/>
      <c r="C371" s="105"/>
      <c r="D371" s="105"/>
      <c r="E371" s="106"/>
      <c r="F371" s="48" t="s">
        <v>23</v>
      </c>
      <c r="G371" s="118"/>
      <c r="H371" s="82">
        <v>5000</v>
      </c>
      <c r="I371" s="83" t="s">
        <v>85</v>
      </c>
    </row>
    <row r="372" spans="1:9" ht="20.25" thickTop="1" thickBot="1" x14ac:dyDescent="0.45">
      <c r="B372" s="109"/>
      <c r="C372" s="44"/>
      <c r="D372" s="44"/>
      <c r="E372" s="73">
        <f>IF(E369="","",DATE(YEAR(E369),MONTH(E369)+1,$D$2))</f>
        <v>45636</v>
      </c>
      <c r="F372" s="85" t="s">
        <v>83</v>
      </c>
      <c r="G372" s="86"/>
      <c r="H372" s="86"/>
      <c r="I372" s="110"/>
    </row>
    <row r="373" spans="1:9" ht="20.25" thickTop="1" thickBot="1" x14ac:dyDescent="0.45">
      <c r="B373" s="102">
        <f>IF(E373="","",YEAR(E373))</f>
        <v>2024</v>
      </c>
      <c r="C373" s="88">
        <f>IF(E373="","",MONTH(E373))</f>
        <v>12</v>
      </c>
      <c r="D373" s="49"/>
      <c r="E373" s="111">
        <f>IF(E372="","",IF(WORKDAY(WORKDAY(E372,-1,holiday),1,holiday)=E372,E372,WORKDAY(E372,1,holiday)))</f>
        <v>45636</v>
      </c>
      <c r="F373" s="44" t="s">
        <v>86</v>
      </c>
      <c r="G373" s="74">
        <f>IF(G367&lt;=H371,0,G367-H371)</f>
        <v>0</v>
      </c>
      <c r="H373" s="112">
        <f>IF(AND(G367=0,OR(H369=0,H369="")),0,IF(G373&gt;0,H371+H369,G367+H369))</f>
        <v>0</v>
      </c>
      <c r="I373" s="92" t="s">
        <v>87</v>
      </c>
    </row>
    <row r="374" spans="1:9" ht="20.25" thickTop="1" thickBot="1" x14ac:dyDescent="0.45">
      <c r="B374" s="113"/>
      <c r="C374" s="49"/>
      <c r="D374" s="49"/>
      <c r="E374" s="44"/>
      <c r="F374" s="50" t="str">
        <f>IF(E372="","",TEXT(E372+1,"m/d")&amp;"～"&amp;TEXT(E375,"m/d"))</f>
        <v>12/11～12/15</v>
      </c>
      <c r="G374" s="53" t="str">
        <f>IF(OR(H374="",H374=0),"",TEXT(E379,"m/d")&amp;"日引落リボ払い手数料②")</f>
        <v/>
      </c>
      <c r="H374" s="88">
        <f>IF(E372="","",G373*$G$2*(E375-E372)/D375)</f>
        <v>0</v>
      </c>
      <c r="I374" s="114"/>
    </row>
    <row r="375" spans="1:9" ht="20.25" thickTop="1" thickBot="1" x14ac:dyDescent="0.45">
      <c r="B375" s="113"/>
      <c r="C375" s="49"/>
      <c r="D375" s="88">
        <f>IF(B373="","",IF(OR(MOD(B373,400)=0,AND(MOD(B373,4)=0,MOD(B373,100)&lt;&gt;0)),366, 365))</f>
        <v>366</v>
      </c>
      <c r="E375" s="73">
        <f>IF(B373="","",IF($C$2="末",EOMONTH(DATE(B373,C373,1),0),DATE(B373,C373,$C$2)))</f>
        <v>45641</v>
      </c>
      <c r="F375" s="74" t="str">
        <f>C373&amp;"月締め日"</f>
        <v>12月締め日</v>
      </c>
      <c r="G375" s="50" t="str">
        <f>IF(E379="","",TEXT(E379,"m/d")&amp;"日引落")</f>
        <v>1/10日引落</v>
      </c>
      <c r="H375" s="74">
        <f>IF(E372="","",ROUNDDOWN(H374+H370,0))</f>
        <v>0</v>
      </c>
      <c r="I375" s="97" t="s">
        <v>82</v>
      </c>
    </row>
    <row r="376" spans="1:9" ht="20.25" thickTop="1" thickBot="1" x14ac:dyDescent="0.45">
      <c r="B376" s="115"/>
      <c r="C376" s="99"/>
      <c r="D376" s="100">
        <f>IF(B373="","",IF(OR(MOD(B379,400)=0,AND(MOD(B379,4)=0,MOD(B379,100)&lt;&gt;0)),366, 365))</f>
        <v>365</v>
      </c>
      <c r="E376" s="101"/>
      <c r="F376" s="51" t="str">
        <f>IF(E375="","",TEXT(E375+1,"m/d")&amp;"～"&amp;TEXT(E378,"m/d"))</f>
        <v>12/16～1/10</v>
      </c>
      <c r="G376" s="52" t="str">
        <f>IF(OR(H376="",H376=0),"",TEXT(E385,"m/d")&amp;"日引落リボ払い手数料①")</f>
        <v/>
      </c>
      <c r="H376" s="116">
        <f>IF(E375="","",IF($C$2="末",G373*$G$2*$D$2/D376,G373*$G$2*((EOMONTH(E375,0)-E375)/D375+$D$2/D376)))</f>
        <v>0</v>
      </c>
      <c r="I376" s="117"/>
    </row>
    <row r="377" spans="1:9" ht="20.25" thickTop="1" thickBot="1" x14ac:dyDescent="0.45">
      <c r="A377" s="78">
        <v>62</v>
      </c>
      <c r="B377" s="104"/>
      <c r="C377" s="105"/>
      <c r="D377" s="105"/>
      <c r="E377" s="106"/>
      <c r="F377" s="48" t="s">
        <v>23</v>
      </c>
      <c r="G377" s="118"/>
      <c r="H377" s="82">
        <v>5000</v>
      </c>
      <c r="I377" s="83" t="s">
        <v>85</v>
      </c>
    </row>
    <row r="378" spans="1:9" ht="20.25" thickTop="1" thickBot="1" x14ac:dyDescent="0.45">
      <c r="B378" s="109"/>
      <c r="C378" s="44"/>
      <c r="D378" s="44"/>
      <c r="E378" s="73">
        <f>IF(E375="","",DATE(YEAR(E375),MONTH(E375)+1,$D$2))</f>
        <v>45667</v>
      </c>
      <c r="F378" s="85" t="s">
        <v>83</v>
      </c>
      <c r="G378" s="86"/>
      <c r="H378" s="86"/>
      <c r="I378" s="110"/>
    </row>
    <row r="379" spans="1:9" ht="20.25" thickTop="1" thickBot="1" x14ac:dyDescent="0.45">
      <c r="B379" s="102">
        <f>IF(E379="","",YEAR(E379))</f>
        <v>2025</v>
      </c>
      <c r="C379" s="88">
        <f>IF(E379="","",MONTH(E379))</f>
        <v>1</v>
      </c>
      <c r="D379" s="49"/>
      <c r="E379" s="111">
        <f>IF(E378="","",IF(WORKDAY(WORKDAY(E378,-1,holiday),1,holiday)=E378,E378,WORKDAY(E378,1,holiday)))</f>
        <v>45667</v>
      </c>
      <c r="F379" s="44" t="s">
        <v>86</v>
      </c>
      <c r="G379" s="74">
        <f>IF(G373&lt;=H377,0,G373-H377)</f>
        <v>0</v>
      </c>
      <c r="H379" s="112">
        <f>IF(AND(G373=0,OR(H375=0,H375="")),0,IF(G379&gt;0,H377+H375,G373+H375))</f>
        <v>0</v>
      </c>
      <c r="I379" s="92" t="s">
        <v>87</v>
      </c>
    </row>
    <row r="380" spans="1:9" ht="20.25" thickTop="1" thickBot="1" x14ac:dyDescent="0.45">
      <c r="B380" s="113"/>
      <c r="C380" s="49"/>
      <c r="D380" s="49"/>
      <c r="E380" s="44"/>
      <c r="F380" s="50" t="str">
        <f>IF(E378="","",TEXT(E378+1,"m/d")&amp;"～"&amp;TEXT(E381,"m/d"))</f>
        <v>1/11～1/15</v>
      </c>
      <c r="G380" s="53" t="str">
        <f>IF(OR(H380="",H380=0),"",TEXT(E385,"m/d")&amp;"日引落リボ払い手数料②")</f>
        <v/>
      </c>
      <c r="H380" s="88">
        <f>IF(E378="","",G379*$G$2*(E381-E378)/D381)</f>
        <v>0</v>
      </c>
      <c r="I380" s="114"/>
    </row>
    <row r="381" spans="1:9" ht="20.25" thickTop="1" thickBot="1" x14ac:dyDescent="0.45">
      <c r="B381" s="113"/>
      <c r="C381" s="49"/>
      <c r="D381" s="88">
        <f>IF(B379="","",IF(OR(MOD(B379,400)=0,AND(MOD(B379,4)=0,MOD(B379,100)&lt;&gt;0)),366, 365))</f>
        <v>365</v>
      </c>
      <c r="E381" s="73">
        <f>IF(B379="","",IF($C$2="末",EOMONTH(DATE(B379,C379,1),0),DATE(B379,C379,$C$2)))</f>
        <v>45672</v>
      </c>
      <c r="F381" s="74" t="str">
        <f>C379&amp;"月締め日"</f>
        <v>1月締め日</v>
      </c>
      <c r="G381" s="50" t="str">
        <f>IF(E385="","",TEXT(E385,"m/d")&amp;"日引落")</f>
        <v>2/10日引落</v>
      </c>
      <c r="H381" s="74">
        <f>IF(E378="","",ROUNDDOWN(H380+H376,0))</f>
        <v>0</v>
      </c>
      <c r="I381" s="97" t="s">
        <v>82</v>
      </c>
    </row>
    <row r="382" spans="1:9" ht="20.25" thickTop="1" thickBot="1" x14ac:dyDescent="0.45">
      <c r="B382" s="115"/>
      <c r="C382" s="99"/>
      <c r="D382" s="100">
        <f>IF(B379="","",IF(OR(MOD(B385,400)=0,AND(MOD(B385,4)=0,MOD(B385,100)&lt;&gt;0)),366, 365))</f>
        <v>365</v>
      </c>
      <c r="E382" s="101"/>
      <c r="F382" s="51" t="str">
        <f>IF(E381="","",TEXT(E381+1,"m/d")&amp;"～"&amp;TEXT(E384,"m/d"))</f>
        <v>1/16～2/10</v>
      </c>
      <c r="G382" s="52" t="str">
        <f>IF(OR(H382="",H382=0),"",TEXT(E391,"m/d")&amp;"日引落リボ払い手数料①")</f>
        <v/>
      </c>
      <c r="H382" s="116">
        <f>IF(E381="","",IF($C$2="末",G379*$G$2*$D$2/D382,G379*$G$2*((EOMONTH(E381,0)-E381)/D381+$D$2/D382)))</f>
        <v>0</v>
      </c>
      <c r="I382" s="117"/>
    </row>
    <row r="383" spans="1:9" ht="20.25" thickTop="1" thickBot="1" x14ac:dyDescent="0.45">
      <c r="A383" s="78">
        <v>63</v>
      </c>
      <c r="B383" s="104"/>
      <c r="C383" s="105"/>
      <c r="D383" s="105"/>
      <c r="E383" s="106"/>
      <c r="F383" s="48" t="s">
        <v>23</v>
      </c>
      <c r="G383" s="118"/>
      <c r="H383" s="82">
        <v>5000</v>
      </c>
      <c r="I383" s="83" t="s">
        <v>85</v>
      </c>
    </row>
    <row r="384" spans="1:9" ht="20.25" thickTop="1" thickBot="1" x14ac:dyDescent="0.45">
      <c r="B384" s="109"/>
      <c r="C384" s="44"/>
      <c r="D384" s="44"/>
      <c r="E384" s="73">
        <f>IF(E381="","",DATE(YEAR(E381),MONTH(E381)+1,$D$2))</f>
        <v>45698</v>
      </c>
      <c r="F384" s="85" t="s">
        <v>83</v>
      </c>
      <c r="G384" s="86"/>
      <c r="H384" s="86"/>
      <c r="I384" s="110"/>
    </row>
    <row r="385" spans="1:9" ht="20.25" thickTop="1" thickBot="1" x14ac:dyDescent="0.45">
      <c r="B385" s="102">
        <f>IF(E385="","",YEAR(E385))</f>
        <v>2025</v>
      </c>
      <c r="C385" s="88">
        <f>IF(E385="","",MONTH(E385))</f>
        <v>2</v>
      </c>
      <c r="D385" s="49"/>
      <c r="E385" s="111">
        <f>IF(E384="","",IF(WORKDAY(WORKDAY(E384,-1,holiday),1,holiday)=E384,E384,WORKDAY(E384,1,holiday)))</f>
        <v>45698</v>
      </c>
      <c r="F385" s="44" t="s">
        <v>86</v>
      </c>
      <c r="G385" s="74">
        <f>IF(G379&lt;=H383,0,G379-H383)</f>
        <v>0</v>
      </c>
      <c r="H385" s="112">
        <f>IF(AND(G379=0,OR(H381=0,H381="")),0,IF(G385&gt;0,H383+H381,G379+H381))</f>
        <v>0</v>
      </c>
      <c r="I385" s="92" t="s">
        <v>87</v>
      </c>
    </row>
    <row r="386" spans="1:9" ht="20.25" thickTop="1" thickBot="1" x14ac:dyDescent="0.45">
      <c r="B386" s="113"/>
      <c r="C386" s="49"/>
      <c r="D386" s="49"/>
      <c r="E386" s="44"/>
      <c r="F386" s="50" t="str">
        <f>IF(E384="","",TEXT(E384+1,"m/d")&amp;"～"&amp;TEXT(E387,"m/d"))</f>
        <v>2/11～2/15</v>
      </c>
      <c r="G386" s="53" t="str">
        <f>IF(OR(H386="",H386=0),"",TEXT(E391,"m/d")&amp;"日引落リボ払い手数料②")</f>
        <v/>
      </c>
      <c r="H386" s="88">
        <f>IF(E384="","",G385*$G$2*(E387-E384)/D387)</f>
        <v>0</v>
      </c>
      <c r="I386" s="114"/>
    </row>
    <row r="387" spans="1:9" ht="20.25" thickTop="1" thickBot="1" x14ac:dyDescent="0.45">
      <c r="B387" s="113"/>
      <c r="C387" s="49"/>
      <c r="D387" s="88">
        <f>IF(B385="","",IF(OR(MOD(B385,400)=0,AND(MOD(B385,4)=0,MOD(B385,100)&lt;&gt;0)),366, 365))</f>
        <v>365</v>
      </c>
      <c r="E387" s="73">
        <f>IF(B385="","",IF($C$2="末",EOMONTH(DATE(B385,C385,1),0),DATE(B385,C385,$C$2)))</f>
        <v>45703</v>
      </c>
      <c r="F387" s="74" t="str">
        <f>C385&amp;"月締め日"</f>
        <v>2月締め日</v>
      </c>
      <c r="G387" s="50" t="str">
        <f>IF(E391="","",TEXT(E391,"m/d")&amp;"日引落")</f>
        <v>3/10日引落</v>
      </c>
      <c r="H387" s="74">
        <f>IF(E384="","",ROUNDDOWN(H386+H382,0))</f>
        <v>0</v>
      </c>
      <c r="I387" s="97" t="s">
        <v>82</v>
      </c>
    </row>
    <row r="388" spans="1:9" ht="20.25" thickTop="1" thickBot="1" x14ac:dyDescent="0.45">
      <c r="B388" s="115"/>
      <c r="C388" s="99"/>
      <c r="D388" s="100">
        <f>IF(B385="","",IF(OR(MOD(B391,400)=0,AND(MOD(B391,4)=0,MOD(B391,100)&lt;&gt;0)),366, 365))</f>
        <v>365</v>
      </c>
      <c r="E388" s="101"/>
      <c r="F388" s="51" t="str">
        <f>IF(E387="","",TEXT(E387+1,"m/d")&amp;"～"&amp;TEXT(E390,"m/d"))</f>
        <v>2/16～3/10</v>
      </c>
      <c r="G388" s="52" t="str">
        <f>IF(OR(H388="",H388=0),"",TEXT(E397,"m/d")&amp;"日引落リボ払い手数料①")</f>
        <v/>
      </c>
      <c r="H388" s="116">
        <f>IF(E387="","",IF($C$2="末",G385*$G$2*$D$2/D388,G385*$G$2*((EOMONTH(E387,0)-E387)/D387+$D$2/D388)))</f>
        <v>0</v>
      </c>
      <c r="I388" s="117"/>
    </row>
    <row r="389" spans="1:9" ht="20.25" thickTop="1" thickBot="1" x14ac:dyDescent="0.45">
      <c r="A389" s="78">
        <v>64</v>
      </c>
      <c r="B389" s="104"/>
      <c r="C389" s="105"/>
      <c r="D389" s="105"/>
      <c r="E389" s="106"/>
      <c r="F389" s="48" t="s">
        <v>23</v>
      </c>
      <c r="G389" s="118"/>
      <c r="H389" s="82">
        <v>5000</v>
      </c>
      <c r="I389" s="83" t="s">
        <v>85</v>
      </c>
    </row>
    <row r="390" spans="1:9" ht="20.25" thickTop="1" thickBot="1" x14ac:dyDescent="0.45">
      <c r="B390" s="109"/>
      <c r="C390" s="44"/>
      <c r="D390" s="44"/>
      <c r="E390" s="73">
        <f>IF(E387="","",DATE(YEAR(E387),MONTH(E387)+1,$D$2))</f>
        <v>45726</v>
      </c>
      <c r="F390" s="85" t="s">
        <v>83</v>
      </c>
      <c r="G390" s="86"/>
      <c r="H390" s="86"/>
      <c r="I390" s="110"/>
    </row>
    <row r="391" spans="1:9" ht="20.25" thickTop="1" thickBot="1" x14ac:dyDescent="0.45">
      <c r="B391" s="102">
        <f>IF(E391="","",YEAR(E391))</f>
        <v>2025</v>
      </c>
      <c r="C391" s="88">
        <f>IF(E391="","",MONTH(E391))</f>
        <v>3</v>
      </c>
      <c r="D391" s="49"/>
      <c r="E391" s="111">
        <f>IF(E390="","",IF(WORKDAY(WORKDAY(E390,-1,holiday),1,holiday)=E390,E390,WORKDAY(E390,1,holiday)))</f>
        <v>45726</v>
      </c>
      <c r="F391" s="44" t="s">
        <v>86</v>
      </c>
      <c r="G391" s="74">
        <f>IF(G385&lt;=H389,0,G385-H389)</f>
        <v>0</v>
      </c>
      <c r="H391" s="112">
        <f>IF(AND(G385=0,OR(H387=0,H387="")),0,IF(G391&gt;0,H389+H387,G385+H387))</f>
        <v>0</v>
      </c>
      <c r="I391" s="92" t="s">
        <v>87</v>
      </c>
    </row>
    <row r="392" spans="1:9" ht="20.25" thickTop="1" thickBot="1" x14ac:dyDescent="0.45">
      <c r="B392" s="113"/>
      <c r="C392" s="49"/>
      <c r="D392" s="49"/>
      <c r="E392" s="44"/>
      <c r="F392" s="50" t="str">
        <f>IF(E390="","",TEXT(E390+1,"m/d")&amp;"～"&amp;TEXT(E393,"m/d"))</f>
        <v>3/11～3/15</v>
      </c>
      <c r="G392" s="53" t="str">
        <f>IF(OR(H392="",H392=0),"",TEXT(E397,"m/d")&amp;"日引落リボ払い手数料②")</f>
        <v/>
      </c>
      <c r="H392" s="88">
        <f>IF(E390="","",G391*$G$2*(E393-E390)/D393)</f>
        <v>0</v>
      </c>
      <c r="I392" s="114"/>
    </row>
    <row r="393" spans="1:9" ht="20.25" thickTop="1" thickBot="1" x14ac:dyDescent="0.45">
      <c r="B393" s="113"/>
      <c r="C393" s="49"/>
      <c r="D393" s="88">
        <f>IF(B391="","",IF(OR(MOD(B391,400)=0,AND(MOD(B391,4)=0,MOD(B391,100)&lt;&gt;0)),366, 365))</f>
        <v>365</v>
      </c>
      <c r="E393" s="73">
        <f>IF(B391="","",IF($C$2="末",EOMONTH(DATE(B391,C391,1),0),DATE(B391,C391,$C$2)))</f>
        <v>45731</v>
      </c>
      <c r="F393" s="74" t="str">
        <f>C391&amp;"月締め日"</f>
        <v>3月締め日</v>
      </c>
      <c r="G393" s="50" t="str">
        <f>IF(E397="","",TEXT(E397,"m/d")&amp;"日引落")</f>
        <v>4/10日引落</v>
      </c>
      <c r="H393" s="74">
        <f>IF(E390="","",ROUNDDOWN(H392+H388,0))</f>
        <v>0</v>
      </c>
      <c r="I393" s="97" t="s">
        <v>82</v>
      </c>
    </row>
    <row r="394" spans="1:9" ht="20.25" thickTop="1" thickBot="1" x14ac:dyDescent="0.45">
      <c r="B394" s="115"/>
      <c r="C394" s="99"/>
      <c r="D394" s="100">
        <f>IF(B391="","",IF(OR(MOD(B397,400)=0,AND(MOD(B397,4)=0,MOD(B397,100)&lt;&gt;0)),366, 365))</f>
        <v>365</v>
      </c>
      <c r="E394" s="101"/>
      <c r="F394" s="51" t="str">
        <f>IF(E393="","",TEXT(E393+1,"m/d")&amp;"～"&amp;TEXT(E396,"m/d"))</f>
        <v>3/16～4/10</v>
      </c>
      <c r="G394" s="52" t="str">
        <f>IF(OR(H394="",H394=0),"",TEXT(E403,"m/d")&amp;"日引落リボ払い手数料①")</f>
        <v/>
      </c>
      <c r="H394" s="116">
        <f>IF(E393="","",IF($C$2="末",G391*$G$2*$D$2/D394,G391*$G$2*((EOMONTH(E393,0)-E393)/D393+$D$2/D394)))</f>
        <v>0</v>
      </c>
      <c r="I394" s="117"/>
    </row>
    <row r="395" spans="1:9" ht="20.25" thickTop="1" thickBot="1" x14ac:dyDescent="0.45">
      <c r="A395" s="78">
        <v>65</v>
      </c>
      <c r="B395" s="104"/>
      <c r="C395" s="105"/>
      <c r="D395" s="105"/>
      <c r="E395" s="106"/>
      <c r="F395" s="48" t="s">
        <v>23</v>
      </c>
      <c r="G395" s="118"/>
      <c r="H395" s="82">
        <v>5000</v>
      </c>
      <c r="I395" s="83" t="s">
        <v>85</v>
      </c>
    </row>
    <row r="396" spans="1:9" ht="20.25" thickTop="1" thickBot="1" x14ac:dyDescent="0.45">
      <c r="B396" s="109"/>
      <c r="C396" s="44"/>
      <c r="D396" s="44"/>
      <c r="E396" s="73">
        <f>IF(E393="","",DATE(YEAR(E393),MONTH(E393)+1,$D$2))</f>
        <v>45757</v>
      </c>
      <c r="F396" s="85" t="s">
        <v>83</v>
      </c>
      <c r="G396" s="86"/>
      <c r="H396" s="86"/>
      <c r="I396" s="110"/>
    </row>
    <row r="397" spans="1:9" ht="20.25" thickTop="1" thickBot="1" x14ac:dyDescent="0.45">
      <c r="B397" s="102">
        <f>IF(E397="","",YEAR(E397))</f>
        <v>2025</v>
      </c>
      <c r="C397" s="88">
        <f>IF(E397="","",MONTH(E397))</f>
        <v>4</v>
      </c>
      <c r="D397" s="49"/>
      <c r="E397" s="111">
        <f>IF(E396="","",IF(WORKDAY(WORKDAY(E396,-1,holiday),1,holiday)=E396,E396,WORKDAY(E396,1,holiday)))</f>
        <v>45757</v>
      </c>
      <c r="F397" s="44" t="s">
        <v>86</v>
      </c>
      <c r="G397" s="74">
        <f>IF(G391&lt;=H395,0,G391-H395)</f>
        <v>0</v>
      </c>
      <c r="H397" s="112">
        <f>IF(AND(G391=0,OR(H393=0,H393="")),0,IF(G397&gt;0,H395+H393,G391+H393))</f>
        <v>0</v>
      </c>
      <c r="I397" s="92" t="s">
        <v>87</v>
      </c>
    </row>
    <row r="398" spans="1:9" ht="20.25" thickTop="1" thickBot="1" x14ac:dyDescent="0.45">
      <c r="B398" s="113"/>
      <c r="C398" s="49"/>
      <c r="D398" s="49"/>
      <c r="E398" s="44"/>
      <c r="F398" s="50" t="str">
        <f>IF(E396="","",TEXT(E396+1,"m/d")&amp;"～"&amp;TEXT(E399,"m/d"))</f>
        <v>4/11～4/15</v>
      </c>
      <c r="G398" s="53" t="str">
        <f>IF(OR(H398="",H398=0),"",TEXT(E403,"m/d")&amp;"日引落リボ払い手数料②")</f>
        <v/>
      </c>
      <c r="H398" s="88">
        <f>IF(E396="","",G397*$G$2*(E399-E396)/D399)</f>
        <v>0</v>
      </c>
      <c r="I398" s="114"/>
    </row>
    <row r="399" spans="1:9" ht="20.25" thickTop="1" thickBot="1" x14ac:dyDescent="0.45">
      <c r="B399" s="113"/>
      <c r="C399" s="49"/>
      <c r="D399" s="88">
        <f>IF(B397="","",IF(OR(MOD(B397,400)=0,AND(MOD(B397,4)=0,MOD(B397,100)&lt;&gt;0)),366, 365))</f>
        <v>365</v>
      </c>
      <c r="E399" s="73">
        <f>IF(B397="","",IF($C$2="末",EOMONTH(DATE(B397,C397,1),0),DATE(B397,C397,$C$2)))</f>
        <v>45762</v>
      </c>
      <c r="F399" s="74" t="str">
        <f>C397&amp;"月締め日"</f>
        <v>4月締め日</v>
      </c>
      <c r="G399" s="50" t="str">
        <f>IF(E403="","",TEXT(E403,"m/d")&amp;"日引落")</f>
        <v>5/12日引落</v>
      </c>
      <c r="H399" s="74">
        <f>IF(E396="","",ROUNDDOWN(H398+H394,0))</f>
        <v>0</v>
      </c>
      <c r="I399" s="97" t="s">
        <v>82</v>
      </c>
    </row>
    <row r="400" spans="1:9" ht="20.25" thickTop="1" thickBot="1" x14ac:dyDescent="0.45">
      <c r="B400" s="115"/>
      <c r="C400" s="99"/>
      <c r="D400" s="100">
        <f>IF(B397="","",IF(OR(MOD(B403,400)=0,AND(MOD(B403,4)=0,MOD(B403,100)&lt;&gt;0)),366, 365))</f>
        <v>365</v>
      </c>
      <c r="E400" s="101"/>
      <c r="F400" s="51" t="str">
        <f>IF(E399="","",TEXT(E399+1,"m/d")&amp;"～"&amp;TEXT(E402,"m/d"))</f>
        <v>4/16～5/10</v>
      </c>
      <c r="G400" s="52" t="str">
        <f>IF(OR(H400="",H400=0),"",TEXT(E409,"m/d")&amp;"日引落リボ払い手数料①")</f>
        <v/>
      </c>
      <c r="H400" s="116">
        <f>IF(E399="","",IF($C$2="末",G397*$G$2*$D$2/D400,G397*$G$2*((EOMONTH(E399,0)-E399)/D399+$D$2/D400)))</f>
        <v>0</v>
      </c>
      <c r="I400" s="117"/>
    </row>
    <row r="401" spans="1:9" ht="20.25" thickTop="1" thickBot="1" x14ac:dyDescent="0.45">
      <c r="A401" s="78">
        <v>66</v>
      </c>
      <c r="B401" s="104"/>
      <c r="C401" s="105"/>
      <c r="D401" s="105"/>
      <c r="E401" s="106"/>
      <c r="F401" s="48" t="s">
        <v>23</v>
      </c>
      <c r="G401" s="118"/>
      <c r="H401" s="82">
        <v>5000</v>
      </c>
      <c r="I401" s="83" t="s">
        <v>85</v>
      </c>
    </row>
    <row r="402" spans="1:9" ht="20.25" thickTop="1" thickBot="1" x14ac:dyDescent="0.45">
      <c r="B402" s="109"/>
      <c r="C402" s="44"/>
      <c r="D402" s="44"/>
      <c r="E402" s="73">
        <f>IF(E399="","",DATE(YEAR(E399),MONTH(E399)+1,$D$2))</f>
        <v>45787</v>
      </c>
      <c r="F402" s="85" t="s">
        <v>83</v>
      </c>
      <c r="G402" s="86"/>
      <c r="H402" s="86"/>
      <c r="I402" s="110"/>
    </row>
    <row r="403" spans="1:9" ht="20.25" thickTop="1" thickBot="1" x14ac:dyDescent="0.45">
      <c r="B403" s="102">
        <f>IF(E403="","",YEAR(E403))</f>
        <v>2025</v>
      </c>
      <c r="C403" s="88">
        <f>IF(E403="","",MONTH(E403))</f>
        <v>5</v>
      </c>
      <c r="D403" s="49"/>
      <c r="E403" s="111">
        <f>IF(E402="","",IF(WORKDAY(WORKDAY(E402,-1,holiday),1,holiday)=E402,E402,WORKDAY(E402,1,holiday)))</f>
        <v>45789</v>
      </c>
      <c r="F403" s="44" t="s">
        <v>86</v>
      </c>
      <c r="G403" s="74">
        <f>IF(G397&lt;=H401,0,G397-H401)</f>
        <v>0</v>
      </c>
      <c r="H403" s="112">
        <f>IF(AND(G397=0,OR(H399=0,H399="")),0,IF(G403&gt;0,H401+H399,G397+H399))</f>
        <v>0</v>
      </c>
      <c r="I403" s="92" t="s">
        <v>87</v>
      </c>
    </row>
    <row r="404" spans="1:9" ht="20.25" thickTop="1" thickBot="1" x14ac:dyDescent="0.45">
      <c r="B404" s="113"/>
      <c r="C404" s="49"/>
      <c r="D404" s="49"/>
      <c r="E404" s="44"/>
      <c r="F404" s="50" t="str">
        <f>IF(E402="","",TEXT(E402+1,"m/d")&amp;"～"&amp;TEXT(E405,"m/d"))</f>
        <v>5/11～5/15</v>
      </c>
      <c r="G404" s="53" t="str">
        <f>IF(OR(H404="",H404=0),"",TEXT(E409,"m/d")&amp;"日引落リボ払い手数料②")</f>
        <v/>
      </c>
      <c r="H404" s="88">
        <f>IF(E402="","",G403*$G$2*(E405-E402)/D405)</f>
        <v>0</v>
      </c>
      <c r="I404" s="114"/>
    </row>
    <row r="405" spans="1:9" ht="20.25" thickTop="1" thickBot="1" x14ac:dyDescent="0.45">
      <c r="B405" s="113"/>
      <c r="C405" s="49"/>
      <c r="D405" s="88">
        <f>IF(B403="","",IF(OR(MOD(B403,400)=0,AND(MOD(B403,4)=0,MOD(B403,100)&lt;&gt;0)),366, 365))</f>
        <v>365</v>
      </c>
      <c r="E405" s="73">
        <f>IF(B403="","",IF($C$2="末",EOMONTH(DATE(B403,C403,1),0),DATE(B403,C403,$C$2)))</f>
        <v>45792</v>
      </c>
      <c r="F405" s="74" t="str">
        <f>C403&amp;"月締め日"</f>
        <v>5月締め日</v>
      </c>
      <c r="G405" s="50" t="str">
        <f>IF(E409="","",TEXT(E409,"m/d")&amp;"日引落")</f>
        <v>6/10日引落</v>
      </c>
      <c r="H405" s="74">
        <f>IF(E402="","",ROUNDDOWN(H404+H400,0))</f>
        <v>0</v>
      </c>
      <c r="I405" s="97" t="s">
        <v>82</v>
      </c>
    </row>
    <row r="406" spans="1:9" ht="20.25" thickTop="1" thickBot="1" x14ac:dyDescent="0.45">
      <c r="B406" s="115"/>
      <c r="C406" s="99"/>
      <c r="D406" s="100">
        <f>IF(B403="","",IF(OR(MOD(B409,400)=0,AND(MOD(B409,4)=0,MOD(B409,100)&lt;&gt;0)),366, 365))</f>
        <v>365</v>
      </c>
      <c r="E406" s="101"/>
      <c r="F406" s="51" t="str">
        <f>IF(E405="","",TEXT(E405+1,"m/d")&amp;"～"&amp;TEXT(E408,"m/d"))</f>
        <v>5/16～6/10</v>
      </c>
      <c r="G406" s="52" t="str">
        <f>IF(OR(H406="",H406=0),"",TEXT(E415,"m/d")&amp;"日引落リボ払い手数料①")</f>
        <v/>
      </c>
      <c r="H406" s="116">
        <f>IF(E405="","",IF($C$2="末",G403*$G$2*$D$2/D406,G403*$G$2*((EOMONTH(E405,0)-E405)/D405+$D$2/D406)))</f>
        <v>0</v>
      </c>
      <c r="I406" s="117"/>
    </row>
    <row r="407" spans="1:9" ht="20.25" thickTop="1" thickBot="1" x14ac:dyDescent="0.45">
      <c r="A407" s="78">
        <v>67</v>
      </c>
      <c r="B407" s="104"/>
      <c r="C407" s="105"/>
      <c r="D407" s="105"/>
      <c r="E407" s="106"/>
      <c r="F407" s="48" t="s">
        <v>23</v>
      </c>
      <c r="G407" s="118"/>
      <c r="H407" s="82">
        <v>5000</v>
      </c>
      <c r="I407" s="83" t="s">
        <v>85</v>
      </c>
    </row>
    <row r="408" spans="1:9" ht="20.25" thickTop="1" thickBot="1" x14ac:dyDescent="0.45">
      <c r="B408" s="109"/>
      <c r="C408" s="44"/>
      <c r="D408" s="44"/>
      <c r="E408" s="73">
        <f>IF(E405="","",DATE(YEAR(E405),MONTH(E405)+1,$D$2))</f>
        <v>45818</v>
      </c>
      <c r="F408" s="85" t="s">
        <v>83</v>
      </c>
      <c r="G408" s="86"/>
      <c r="H408" s="86"/>
      <c r="I408" s="110"/>
    </row>
    <row r="409" spans="1:9" ht="20.25" thickTop="1" thickBot="1" x14ac:dyDescent="0.45">
      <c r="B409" s="102">
        <f>IF(E409="","",YEAR(E409))</f>
        <v>2025</v>
      </c>
      <c r="C409" s="88">
        <f>IF(E409="","",MONTH(E409))</f>
        <v>6</v>
      </c>
      <c r="D409" s="49"/>
      <c r="E409" s="111">
        <f>IF(E408="","",IF(WORKDAY(WORKDAY(E408,-1,holiday),1,holiday)=E408,E408,WORKDAY(E408,1,holiday)))</f>
        <v>45818</v>
      </c>
      <c r="F409" s="44" t="s">
        <v>86</v>
      </c>
      <c r="G409" s="74">
        <f>IF(G403&lt;=H407,0,G403-H407)</f>
        <v>0</v>
      </c>
      <c r="H409" s="112">
        <f>IF(AND(G403=0,OR(H405=0,H405="")),0,IF(G409&gt;0,H407+H405,G403+H405))</f>
        <v>0</v>
      </c>
      <c r="I409" s="92" t="s">
        <v>87</v>
      </c>
    </row>
    <row r="410" spans="1:9" ht="20.25" thickTop="1" thickBot="1" x14ac:dyDescent="0.45">
      <c r="B410" s="113"/>
      <c r="C410" s="49"/>
      <c r="D410" s="49"/>
      <c r="E410" s="44"/>
      <c r="F410" s="50" t="str">
        <f>IF(E408="","",TEXT(E408+1,"m/d")&amp;"～"&amp;TEXT(E411,"m/d"))</f>
        <v>6/11～6/15</v>
      </c>
      <c r="G410" s="53" t="str">
        <f>IF(OR(H410="",H410=0),"",TEXT(E415,"m/d")&amp;"日引落リボ払い手数料②")</f>
        <v/>
      </c>
      <c r="H410" s="88">
        <f>IF(E408="","",G409*$G$2*(E411-E408)/D411)</f>
        <v>0</v>
      </c>
      <c r="I410" s="114"/>
    </row>
    <row r="411" spans="1:9" ht="20.25" thickTop="1" thickBot="1" x14ac:dyDescent="0.45">
      <c r="B411" s="113"/>
      <c r="C411" s="49"/>
      <c r="D411" s="88">
        <f>IF(B409="","",IF(OR(MOD(B409,400)=0,AND(MOD(B409,4)=0,MOD(B409,100)&lt;&gt;0)),366, 365))</f>
        <v>365</v>
      </c>
      <c r="E411" s="73">
        <f>IF(B409="","",IF($C$2="末",EOMONTH(DATE(B409,C409,1),0),DATE(B409,C409,$C$2)))</f>
        <v>45823</v>
      </c>
      <c r="F411" s="74" t="str">
        <f>C409&amp;"月締め日"</f>
        <v>6月締め日</v>
      </c>
      <c r="G411" s="50" t="str">
        <f>IF(E415="","",TEXT(E415,"m/d")&amp;"日引落")</f>
        <v>7/10日引落</v>
      </c>
      <c r="H411" s="74">
        <f>IF(E408="","",ROUNDDOWN(H410+H406,0))</f>
        <v>0</v>
      </c>
      <c r="I411" s="97" t="s">
        <v>82</v>
      </c>
    </row>
    <row r="412" spans="1:9" ht="20.25" thickTop="1" thickBot="1" x14ac:dyDescent="0.45">
      <c r="B412" s="115"/>
      <c r="C412" s="99"/>
      <c r="D412" s="100">
        <f>IF(B409="","",IF(OR(MOD(B415,400)=0,AND(MOD(B415,4)=0,MOD(B415,100)&lt;&gt;0)),366, 365))</f>
        <v>365</v>
      </c>
      <c r="E412" s="101"/>
      <c r="F412" s="51" t="str">
        <f>IF(E411="","",TEXT(E411+1,"m/d")&amp;"～"&amp;TEXT(E414,"m/d"))</f>
        <v>6/16～7/10</v>
      </c>
      <c r="G412" s="52" t="str">
        <f>IF(OR(H412="",H412=0),"",TEXT(E421,"m/d")&amp;"日引落リボ払い手数料①")</f>
        <v/>
      </c>
      <c r="H412" s="116">
        <f>IF(E411="","",IF($C$2="末",G409*$G$2*$D$2/D412,G409*$G$2*((EOMONTH(E411,0)-E411)/D411+$D$2/D412)))</f>
        <v>0</v>
      </c>
      <c r="I412" s="117"/>
    </row>
    <row r="413" spans="1:9" ht="20.25" thickTop="1" thickBot="1" x14ac:dyDescent="0.45">
      <c r="A413" s="78">
        <v>68</v>
      </c>
      <c r="B413" s="104"/>
      <c r="C413" s="105"/>
      <c r="D413" s="105"/>
      <c r="E413" s="106"/>
      <c r="F413" s="48" t="s">
        <v>23</v>
      </c>
      <c r="G413" s="118"/>
      <c r="H413" s="82">
        <v>5000</v>
      </c>
      <c r="I413" s="83" t="s">
        <v>85</v>
      </c>
    </row>
    <row r="414" spans="1:9" ht="20.25" thickTop="1" thickBot="1" x14ac:dyDescent="0.45">
      <c r="B414" s="109"/>
      <c r="C414" s="44"/>
      <c r="D414" s="44"/>
      <c r="E414" s="73">
        <f>IF(E411="","",DATE(YEAR(E411),MONTH(E411)+1,$D$2))</f>
        <v>45848</v>
      </c>
      <c r="F414" s="85" t="s">
        <v>83</v>
      </c>
      <c r="G414" s="86"/>
      <c r="H414" s="86"/>
      <c r="I414" s="110"/>
    </row>
    <row r="415" spans="1:9" ht="20.25" thickTop="1" thickBot="1" x14ac:dyDescent="0.45">
      <c r="B415" s="102">
        <f>IF(E415="","",YEAR(E415))</f>
        <v>2025</v>
      </c>
      <c r="C415" s="88">
        <f>IF(E415="","",MONTH(E415))</f>
        <v>7</v>
      </c>
      <c r="D415" s="49"/>
      <c r="E415" s="111">
        <f>IF(E414="","",IF(WORKDAY(WORKDAY(E414,-1,holiday),1,holiday)=E414,E414,WORKDAY(E414,1,holiday)))</f>
        <v>45848</v>
      </c>
      <c r="F415" s="44" t="s">
        <v>86</v>
      </c>
      <c r="G415" s="74">
        <f>IF(G409&lt;=H413,0,G409-H413)</f>
        <v>0</v>
      </c>
      <c r="H415" s="112">
        <f>IF(AND(G409=0,OR(H411=0,H411="")),0,IF(G415&gt;0,H413+H411,G409+H411))</f>
        <v>0</v>
      </c>
      <c r="I415" s="92" t="s">
        <v>87</v>
      </c>
    </row>
    <row r="416" spans="1:9" ht="20.25" thickTop="1" thickBot="1" x14ac:dyDescent="0.45">
      <c r="B416" s="113"/>
      <c r="C416" s="49"/>
      <c r="D416" s="49"/>
      <c r="E416" s="44"/>
      <c r="F416" s="50" t="str">
        <f>IF(E414="","",TEXT(E414+1,"m/d")&amp;"～"&amp;TEXT(E417,"m/d"))</f>
        <v>7/11～7/15</v>
      </c>
      <c r="G416" s="53" t="str">
        <f>IF(OR(H416="",H416=0),"",TEXT(E421,"m/d")&amp;"日引落リボ払い手数料②")</f>
        <v/>
      </c>
      <c r="H416" s="88">
        <f>IF(E414="","",G415*$G$2*(E417-E414)/D417)</f>
        <v>0</v>
      </c>
      <c r="I416" s="114"/>
    </row>
    <row r="417" spans="1:9" ht="20.25" thickTop="1" thickBot="1" x14ac:dyDescent="0.45">
      <c r="B417" s="113"/>
      <c r="C417" s="49"/>
      <c r="D417" s="88">
        <f>IF(B415="","",IF(OR(MOD(B415,400)=0,AND(MOD(B415,4)=0,MOD(B415,100)&lt;&gt;0)),366, 365))</f>
        <v>365</v>
      </c>
      <c r="E417" s="73">
        <f>IF(B415="","",IF($C$2="末",EOMONTH(DATE(B415,C415,1),0),DATE(B415,C415,$C$2)))</f>
        <v>45853</v>
      </c>
      <c r="F417" s="74" t="str">
        <f>C415&amp;"月締め日"</f>
        <v>7月締め日</v>
      </c>
      <c r="G417" s="50" t="str">
        <f>IF(E421="","",TEXT(E421,"m/d")&amp;"日引落")</f>
        <v>8/12日引落</v>
      </c>
      <c r="H417" s="74">
        <f>IF(E414="","",ROUNDDOWN(H416+H412,0))</f>
        <v>0</v>
      </c>
      <c r="I417" s="97" t="s">
        <v>82</v>
      </c>
    </row>
    <row r="418" spans="1:9" ht="20.25" thickTop="1" thickBot="1" x14ac:dyDescent="0.45">
      <c r="B418" s="115"/>
      <c r="C418" s="99"/>
      <c r="D418" s="100">
        <f>IF(B415="","",IF(OR(MOD(B421,400)=0,AND(MOD(B421,4)=0,MOD(B421,100)&lt;&gt;0)),366, 365))</f>
        <v>365</v>
      </c>
      <c r="E418" s="101"/>
      <c r="F418" s="51" t="str">
        <f>IF(E417="","",TEXT(E417+1,"m/d")&amp;"～"&amp;TEXT(E420,"m/d"))</f>
        <v>7/16～8/10</v>
      </c>
      <c r="G418" s="52" t="str">
        <f>IF(OR(H418="",H418=0),"",TEXT(E427,"m/d")&amp;"日引落リボ払い手数料①")</f>
        <v/>
      </c>
      <c r="H418" s="116">
        <f>IF(E417="","",IF($C$2="末",G415*$G$2*$D$2/D418,G415*$G$2*((EOMONTH(E417,0)-E417)/D417+$D$2/D418)))</f>
        <v>0</v>
      </c>
      <c r="I418" s="117"/>
    </row>
    <row r="419" spans="1:9" ht="20.25" thickTop="1" thickBot="1" x14ac:dyDescent="0.45">
      <c r="A419" s="78">
        <v>69</v>
      </c>
      <c r="B419" s="104"/>
      <c r="C419" s="105"/>
      <c r="D419" s="105"/>
      <c r="E419" s="106"/>
      <c r="F419" s="48" t="s">
        <v>23</v>
      </c>
      <c r="G419" s="118"/>
      <c r="H419" s="82">
        <v>5000</v>
      </c>
      <c r="I419" s="83" t="s">
        <v>85</v>
      </c>
    </row>
    <row r="420" spans="1:9" ht="20.25" thickTop="1" thickBot="1" x14ac:dyDescent="0.45">
      <c r="B420" s="109"/>
      <c r="C420" s="44"/>
      <c r="D420" s="44"/>
      <c r="E420" s="73">
        <f>IF(E417="","",DATE(YEAR(E417),MONTH(E417)+1,$D$2))</f>
        <v>45879</v>
      </c>
      <c r="F420" s="85" t="s">
        <v>83</v>
      </c>
      <c r="G420" s="86"/>
      <c r="H420" s="86"/>
      <c r="I420" s="110"/>
    </row>
    <row r="421" spans="1:9" ht="20.25" thickTop="1" thickBot="1" x14ac:dyDescent="0.45">
      <c r="B421" s="102">
        <f>IF(E421="","",YEAR(E421))</f>
        <v>2025</v>
      </c>
      <c r="C421" s="88">
        <f>IF(E421="","",MONTH(E421))</f>
        <v>8</v>
      </c>
      <c r="D421" s="49"/>
      <c r="E421" s="111">
        <f>IF(E420="","",IF(WORKDAY(WORKDAY(E420,-1,holiday),1,holiday)=E420,E420,WORKDAY(E420,1,holiday)))</f>
        <v>45881</v>
      </c>
      <c r="F421" s="44" t="s">
        <v>86</v>
      </c>
      <c r="G421" s="74">
        <f>IF(G415&lt;=H419,0,G415-H419)</f>
        <v>0</v>
      </c>
      <c r="H421" s="112">
        <f>IF(AND(G415=0,OR(H417=0,H417="")),0,IF(G421&gt;0,H419+H417,G415+H417))</f>
        <v>0</v>
      </c>
      <c r="I421" s="92" t="s">
        <v>87</v>
      </c>
    </row>
    <row r="422" spans="1:9" ht="20.25" thickTop="1" thickBot="1" x14ac:dyDescent="0.45">
      <c r="B422" s="113"/>
      <c r="C422" s="49"/>
      <c r="D422" s="49"/>
      <c r="E422" s="44"/>
      <c r="F422" s="50" t="str">
        <f>IF(E420="","",TEXT(E420+1,"m/d")&amp;"～"&amp;TEXT(E423,"m/d"))</f>
        <v>8/11～8/15</v>
      </c>
      <c r="G422" s="53" t="str">
        <f>IF(OR(H422="",H422=0),"",TEXT(E427,"m/d")&amp;"日引落リボ払い手数料②")</f>
        <v/>
      </c>
      <c r="H422" s="88">
        <f>IF(E420="","",G421*$G$2*(E423-E420)/D423)</f>
        <v>0</v>
      </c>
      <c r="I422" s="114"/>
    </row>
    <row r="423" spans="1:9" ht="20.25" thickTop="1" thickBot="1" x14ac:dyDescent="0.45">
      <c r="B423" s="113"/>
      <c r="C423" s="49"/>
      <c r="D423" s="88">
        <f>IF(B421="","",IF(OR(MOD(B421,400)=0,AND(MOD(B421,4)=0,MOD(B421,100)&lt;&gt;0)),366, 365))</f>
        <v>365</v>
      </c>
      <c r="E423" s="73">
        <f>IF(B421="","",IF($C$2="末",EOMONTH(DATE(B421,C421,1),0),DATE(B421,C421,$C$2)))</f>
        <v>45884</v>
      </c>
      <c r="F423" s="74" t="str">
        <f>C421&amp;"月締め日"</f>
        <v>8月締め日</v>
      </c>
      <c r="G423" s="50" t="str">
        <f>IF(E427="","",TEXT(E427,"m/d")&amp;"日引落")</f>
        <v>9/10日引落</v>
      </c>
      <c r="H423" s="74">
        <f>IF(E420="","",ROUNDDOWN(H422+H418,0))</f>
        <v>0</v>
      </c>
      <c r="I423" s="97" t="s">
        <v>82</v>
      </c>
    </row>
    <row r="424" spans="1:9" ht="20.25" thickTop="1" thickBot="1" x14ac:dyDescent="0.45">
      <c r="B424" s="115"/>
      <c r="C424" s="99"/>
      <c r="D424" s="100">
        <f>IF(B421="","",IF(OR(MOD(B427,400)=0,AND(MOD(B427,4)=0,MOD(B427,100)&lt;&gt;0)),366, 365))</f>
        <v>365</v>
      </c>
      <c r="E424" s="101"/>
      <c r="F424" s="51" t="str">
        <f>IF(E423="","",TEXT(E423+1,"m/d")&amp;"～"&amp;TEXT(E426,"m/d"))</f>
        <v>8/16～9/10</v>
      </c>
      <c r="G424" s="52" t="str">
        <f>IF(OR(H424="",H424=0),"",TEXT(E433,"m/d")&amp;"日引落リボ払い手数料①")</f>
        <v/>
      </c>
      <c r="H424" s="116">
        <f>IF(E423="","",IF($C$2="末",G421*$G$2*$D$2/D424,G421*$G$2*((EOMONTH(E423,0)-E423)/D423+$D$2/D424)))</f>
        <v>0</v>
      </c>
      <c r="I424" s="117"/>
    </row>
    <row r="425" spans="1:9" ht="20.25" thickTop="1" thickBot="1" x14ac:dyDescent="0.45">
      <c r="A425" s="78">
        <v>70</v>
      </c>
      <c r="B425" s="104"/>
      <c r="C425" s="105"/>
      <c r="D425" s="105"/>
      <c r="E425" s="106"/>
      <c r="F425" s="48" t="s">
        <v>23</v>
      </c>
      <c r="G425" s="118"/>
      <c r="H425" s="82">
        <v>5000</v>
      </c>
      <c r="I425" s="83" t="s">
        <v>85</v>
      </c>
    </row>
    <row r="426" spans="1:9" ht="20.25" thickTop="1" thickBot="1" x14ac:dyDescent="0.45">
      <c r="B426" s="109"/>
      <c r="C426" s="44"/>
      <c r="D426" s="44"/>
      <c r="E426" s="73">
        <f>IF(E423="","",DATE(YEAR(E423),MONTH(E423)+1,$D$2))</f>
        <v>45910</v>
      </c>
      <c r="F426" s="85" t="s">
        <v>83</v>
      </c>
      <c r="G426" s="86"/>
      <c r="H426" s="86"/>
      <c r="I426" s="110"/>
    </row>
    <row r="427" spans="1:9" ht="20.25" thickTop="1" thickBot="1" x14ac:dyDescent="0.45">
      <c r="B427" s="102">
        <f>IF(E427="","",YEAR(E427))</f>
        <v>2025</v>
      </c>
      <c r="C427" s="88">
        <f>IF(E427="","",MONTH(E427))</f>
        <v>9</v>
      </c>
      <c r="D427" s="49"/>
      <c r="E427" s="111">
        <f>IF(E426="","",IF(WORKDAY(WORKDAY(E426,-1,holiday),1,holiday)=E426,E426,WORKDAY(E426,1,holiday)))</f>
        <v>45910</v>
      </c>
      <c r="F427" s="44" t="s">
        <v>86</v>
      </c>
      <c r="G427" s="74">
        <f>IF(G421&lt;=H425,0,G421-H425)</f>
        <v>0</v>
      </c>
      <c r="H427" s="112">
        <f>IF(AND(G421=0,OR(H423=0,H423="")),0,IF(G427&gt;0,H425+H423,G421+H423))</f>
        <v>0</v>
      </c>
      <c r="I427" s="92" t="s">
        <v>87</v>
      </c>
    </row>
    <row r="428" spans="1:9" ht="20.25" thickTop="1" thickBot="1" x14ac:dyDescent="0.45">
      <c r="B428" s="113"/>
      <c r="C428" s="49"/>
      <c r="D428" s="49"/>
      <c r="E428" s="44"/>
      <c r="F428" s="50" t="str">
        <f>IF(E426="","",TEXT(E426+1,"m/d")&amp;"～"&amp;TEXT(E429,"m/d"))</f>
        <v>9/11～9/15</v>
      </c>
      <c r="G428" s="53" t="str">
        <f>IF(OR(H428="",H428=0),"",TEXT(E433,"m/d")&amp;"日引落リボ払い手数料②")</f>
        <v/>
      </c>
      <c r="H428" s="88">
        <f>IF(E426="","",G427*$G$2*(E429-E426)/D429)</f>
        <v>0</v>
      </c>
      <c r="I428" s="114"/>
    </row>
    <row r="429" spans="1:9" ht="20.25" thickTop="1" thickBot="1" x14ac:dyDescent="0.45">
      <c r="B429" s="113"/>
      <c r="C429" s="49"/>
      <c r="D429" s="88">
        <f>IF(B427="","",IF(OR(MOD(B427,400)=0,AND(MOD(B427,4)=0,MOD(B427,100)&lt;&gt;0)),366, 365))</f>
        <v>365</v>
      </c>
      <c r="E429" s="73">
        <f>IF(B427="","",IF($C$2="末",EOMONTH(DATE(B427,C427,1),0),DATE(B427,C427,$C$2)))</f>
        <v>45915</v>
      </c>
      <c r="F429" s="74" t="str">
        <f>C427&amp;"月締め日"</f>
        <v>9月締め日</v>
      </c>
      <c r="G429" s="50" t="str">
        <f>IF(E433="","",TEXT(E433,"m/d")&amp;"日引落")</f>
        <v>10/10日引落</v>
      </c>
      <c r="H429" s="74">
        <f>IF(E426="","",ROUNDDOWN(H428+H424,0))</f>
        <v>0</v>
      </c>
      <c r="I429" s="97" t="s">
        <v>82</v>
      </c>
    </row>
    <row r="430" spans="1:9" ht="20.25" thickTop="1" thickBot="1" x14ac:dyDescent="0.45">
      <c r="B430" s="115"/>
      <c r="C430" s="99"/>
      <c r="D430" s="100">
        <f>IF(B427="","",IF(OR(MOD(B433,400)=0,AND(MOD(B433,4)=0,MOD(B433,100)&lt;&gt;0)),366, 365))</f>
        <v>365</v>
      </c>
      <c r="E430" s="101"/>
      <c r="F430" s="51" t="str">
        <f>IF(E429="","",TEXT(E429+1,"m/d")&amp;"～"&amp;TEXT(E432,"m/d"))</f>
        <v>9/16～10/10</v>
      </c>
      <c r="G430" s="52" t="str">
        <f>IF(OR(H430="",H430=0),"",TEXT(E439,"m/d")&amp;"日引落リボ払い手数料①")</f>
        <v/>
      </c>
      <c r="H430" s="116">
        <f>IF(E429="","",IF($C$2="末",G427*$G$2*$D$2/D430,G427*$G$2*((EOMONTH(E429,0)-E429)/D429+$D$2/D430)))</f>
        <v>0</v>
      </c>
      <c r="I430" s="117"/>
    </row>
    <row r="431" spans="1:9" ht="20.25" thickTop="1" thickBot="1" x14ac:dyDescent="0.45">
      <c r="A431" s="78">
        <v>71</v>
      </c>
      <c r="B431" s="104"/>
      <c r="C431" s="105"/>
      <c r="D431" s="105"/>
      <c r="E431" s="106"/>
      <c r="F431" s="48" t="s">
        <v>23</v>
      </c>
      <c r="G431" s="118"/>
      <c r="H431" s="82">
        <v>5000</v>
      </c>
      <c r="I431" s="83" t="s">
        <v>85</v>
      </c>
    </row>
    <row r="432" spans="1:9" ht="20.25" thickTop="1" thickBot="1" x14ac:dyDescent="0.45">
      <c r="B432" s="109"/>
      <c r="C432" s="44"/>
      <c r="D432" s="44"/>
      <c r="E432" s="73">
        <f>IF(E429="","",DATE(YEAR(E429),MONTH(E429)+1,$D$2))</f>
        <v>45940</v>
      </c>
      <c r="F432" s="85" t="s">
        <v>83</v>
      </c>
      <c r="G432" s="86"/>
      <c r="H432" s="86"/>
      <c r="I432" s="110"/>
    </row>
    <row r="433" spans="1:9" ht="20.25" thickTop="1" thickBot="1" x14ac:dyDescent="0.45">
      <c r="B433" s="102">
        <f>IF(E433="","",YEAR(E433))</f>
        <v>2025</v>
      </c>
      <c r="C433" s="88">
        <f>IF(E433="","",MONTH(E433))</f>
        <v>10</v>
      </c>
      <c r="D433" s="49"/>
      <c r="E433" s="111">
        <f>IF(E432="","",IF(WORKDAY(WORKDAY(E432,-1,holiday),1,holiday)=E432,E432,WORKDAY(E432,1,holiday)))</f>
        <v>45940</v>
      </c>
      <c r="F433" s="44" t="s">
        <v>86</v>
      </c>
      <c r="G433" s="74">
        <f>IF(G427&lt;=H431,0,G427-H431)</f>
        <v>0</v>
      </c>
      <c r="H433" s="112">
        <f>IF(AND(G427=0,OR(H429=0,H429="")),0,IF(G433&gt;0,H431+H429,G427+H429))</f>
        <v>0</v>
      </c>
      <c r="I433" s="92" t="s">
        <v>87</v>
      </c>
    </row>
    <row r="434" spans="1:9" ht="20.25" thickTop="1" thickBot="1" x14ac:dyDescent="0.45">
      <c r="B434" s="113"/>
      <c r="C434" s="49"/>
      <c r="D434" s="49"/>
      <c r="E434" s="44"/>
      <c r="F434" s="50" t="str">
        <f>IF(E432="","",TEXT(E432+1,"m/d")&amp;"～"&amp;TEXT(E435,"m/d"))</f>
        <v>10/11～10/15</v>
      </c>
      <c r="G434" s="53" t="str">
        <f>IF(OR(H434="",H434=0),"",TEXT(E439,"m/d")&amp;"日引落リボ払い手数料②")</f>
        <v/>
      </c>
      <c r="H434" s="88">
        <f>IF(E432="","",G433*$G$2*(E435-E432)/D435)</f>
        <v>0</v>
      </c>
      <c r="I434" s="114"/>
    </row>
    <row r="435" spans="1:9" ht="20.25" thickTop="1" thickBot="1" x14ac:dyDescent="0.45">
      <c r="B435" s="113"/>
      <c r="C435" s="49"/>
      <c r="D435" s="88">
        <f>IF(B433="","",IF(OR(MOD(B433,400)=0,AND(MOD(B433,4)=0,MOD(B433,100)&lt;&gt;0)),366, 365))</f>
        <v>365</v>
      </c>
      <c r="E435" s="73">
        <f>IF(B433="","",IF($C$2="末",EOMONTH(DATE(B433,C433,1),0),DATE(B433,C433,$C$2)))</f>
        <v>45945</v>
      </c>
      <c r="F435" s="74" t="str">
        <f>C433&amp;"月締め日"</f>
        <v>10月締め日</v>
      </c>
      <c r="G435" s="50" t="str">
        <f>IF(E439="","",TEXT(E439,"m/d")&amp;"日引落")</f>
        <v>11/10日引落</v>
      </c>
      <c r="H435" s="74">
        <f>IF(E432="","",ROUNDDOWN(H434+H430,0))</f>
        <v>0</v>
      </c>
      <c r="I435" s="97" t="s">
        <v>82</v>
      </c>
    </row>
    <row r="436" spans="1:9" ht="20.25" thickTop="1" thickBot="1" x14ac:dyDescent="0.45">
      <c r="B436" s="115"/>
      <c r="C436" s="99"/>
      <c r="D436" s="100">
        <f>IF(B433="","",IF(OR(MOD(B439,400)=0,AND(MOD(B439,4)=0,MOD(B439,100)&lt;&gt;0)),366, 365))</f>
        <v>365</v>
      </c>
      <c r="E436" s="101"/>
      <c r="F436" s="51" t="str">
        <f>IF(E435="","",TEXT(E435+1,"m/d")&amp;"～"&amp;TEXT(E438,"m/d"))</f>
        <v>10/16～11/10</v>
      </c>
      <c r="G436" s="52" t="str">
        <f>IF(OR(H436="",H436=0),"",TEXT(E445,"m/d")&amp;"日引落リボ払い手数料①")</f>
        <v/>
      </c>
      <c r="H436" s="116">
        <f>IF(E435="","",IF($C$2="末",G433*$G$2*$D$2/D436,G433*$G$2*((EOMONTH(E435,0)-E435)/D435+$D$2/D436)))</f>
        <v>0</v>
      </c>
      <c r="I436" s="117"/>
    </row>
    <row r="437" spans="1:9" ht="20.25" thickTop="1" thickBot="1" x14ac:dyDescent="0.45">
      <c r="A437" s="78">
        <v>72</v>
      </c>
      <c r="B437" s="104"/>
      <c r="C437" s="105"/>
      <c r="D437" s="105"/>
      <c r="E437" s="106"/>
      <c r="F437" s="48" t="s">
        <v>23</v>
      </c>
      <c r="G437" s="118"/>
      <c r="H437" s="82">
        <v>5000</v>
      </c>
      <c r="I437" s="83" t="s">
        <v>85</v>
      </c>
    </row>
    <row r="438" spans="1:9" ht="20.25" thickTop="1" thickBot="1" x14ac:dyDescent="0.45">
      <c r="B438" s="109"/>
      <c r="C438" s="44"/>
      <c r="D438" s="44"/>
      <c r="E438" s="73">
        <f>IF(E435="","",DATE(YEAR(E435),MONTH(E435)+1,$D$2))</f>
        <v>45971</v>
      </c>
      <c r="F438" s="85" t="s">
        <v>83</v>
      </c>
      <c r="G438" s="86"/>
      <c r="H438" s="86"/>
      <c r="I438" s="110"/>
    </row>
    <row r="439" spans="1:9" ht="20.25" thickTop="1" thickBot="1" x14ac:dyDescent="0.45">
      <c r="B439" s="102">
        <f>IF(E439="","",YEAR(E439))</f>
        <v>2025</v>
      </c>
      <c r="C439" s="88">
        <f>IF(E439="","",MONTH(E439))</f>
        <v>11</v>
      </c>
      <c r="D439" s="49"/>
      <c r="E439" s="111">
        <f>IF(E438="","",IF(WORKDAY(WORKDAY(E438,-1,holiday),1,holiday)=E438,E438,WORKDAY(E438,1,holiday)))</f>
        <v>45971</v>
      </c>
      <c r="F439" s="44" t="s">
        <v>86</v>
      </c>
      <c r="G439" s="74">
        <f>IF(G433&lt;=H437,0,G433-H437)</f>
        <v>0</v>
      </c>
      <c r="H439" s="112">
        <f>IF(AND(G433=0,OR(H435=0,H435="")),0,IF(G439&gt;0,H437+H435,G433+H435))</f>
        <v>0</v>
      </c>
      <c r="I439" s="92" t="s">
        <v>87</v>
      </c>
    </row>
    <row r="440" spans="1:9" ht="20.25" thickTop="1" thickBot="1" x14ac:dyDescent="0.45">
      <c r="B440" s="113"/>
      <c r="C440" s="49"/>
      <c r="D440" s="49"/>
      <c r="E440" s="44"/>
      <c r="F440" s="50" t="str">
        <f>IF(E438="","",TEXT(E438+1,"m/d")&amp;"～"&amp;TEXT(E441,"m/d"))</f>
        <v>11/11～11/15</v>
      </c>
      <c r="G440" s="53" t="str">
        <f>IF(OR(H440="",H440=0),"",TEXT(E445,"m/d")&amp;"日引落リボ払い手数料②")</f>
        <v/>
      </c>
      <c r="H440" s="88">
        <f>IF(E438="","",G439*$G$2*(E441-E438)/D441)</f>
        <v>0</v>
      </c>
      <c r="I440" s="114"/>
    </row>
    <row r="441" spans="1:9" ht="20.25" thickTop="1" thickBot="1" x14ac:dyDescent="0.45">
      <c r="B441" s="113"/>
      <c r="C441" s="49"/>
      <c r="D441" s="88">
        <f>IF(B439="","",IF(OR(MOD(B439,400)=0,AND(MOD(B439,4)=0,MOD(B439,100)&lt;&gt;0)),366, 365))</f>
        <v>365</v>
      </c>
      <c r="E441" s="73">
        <f>IF(B439="","",IF($C$2="末",EOMONTH(DATE(B439,C439,1),0),DATE(B439,C439,$C$2)))</f>
        <v>45976</v>
      </c>
      <c r="F441" s="74" t="str">
        <f>C439&amp;"月締め日"</f>
        <v>11月締め日</v>
      </c>
      <c r="G441" s="50" t="str">
        <f>IF(E445="","",TEXT(E445,"m/d")&amp;"日引落")</f>
        <v>12/10日引落</v>
      </c>
      <c r="H441" s="74">
        <f>IF(E438="","",ROUNDDOWN(H440+H436,0))</f>
        <v>0</v>
      </c>
      <c r="I441" s="97" t="s">
        <v>82</v>
      </c>
    </row>
    <row r="442" spans="1:9" ht="20.25" thickTop="1" thickBot="1" x14ac:dyDescent="0.45">
      <c r="B442" s="115"/>
      <c r="C442" s="99"/>
      <c r="D442" s="100">
        <f>IF(B439="","",IF(OR(MOD(B445,400)=0,AND(MOD(B445,4)=0,MOD(B445,100)&lt;&gt;0)),366, 365))</f>
        <v>365</v>
      </c>
      <c r="E442" s="101"/>
      <c r="F442" s="51" t="str">
        <f>IF(E441="","",TEXT(E441+1,"m/d")&amp;"～"&amp;TEXT(E444,"m/d"))</f>
        <v>11/16～12/10</v>
      </c>
      <c r="G442" s="52" t="str">
        <f>IF(OR(H442="",H442=0),"",TEXT(E451,"m/d")&amp;"日引落リボ払い手数料①")</f>
        <v/>
      </c>
      <c r="H442" s="116">
        <f>IF(E441="","",IF($C$2="末",G439*$G$2*$D$2/D442,G439*$G$2*((EOMONTH(E441,0)-E441)/D441+$D$2/D442)))</f>
        <v>0</v>
      </c>
      <c r="I442" s="117"/>
    </row>
    <row r="443" spans="1:9" ht="20.25" thickTop="1" thickBot="1" x14ac:dyDescent="0.45">
      <c r="A443" s="78">
        <v>73</v>
      </c>
      <c r="B443" s="104"/>
      <c r="C443" s="105"/>
      <c r="D443" s="105"/>
      <c r="E443" s="106"/>
      <c r="F443" s="48" t="s">
        <v>23</v>
      </c>
      <c r="G443" s="118"/>
      <c r="H443" s="82">
        <v>5000</v>
      </c>
      <c r="I443" s="83" t="s">
        <v>85</v>
      </c>
    </row>
    <row r="444" spans="1:9" ht="20.25" thickTop="1" thickBot="1" x14ac:dyDescent="0.45">
      <c r="B444" s="109"/>
      <c r="C444" s="44"/>
      <c r="D444" s="44"/>
      <c r="E444" s="73">
        <f>IF(E441="","",DATE(YEAR(E441),MONTH(E441)+1,$D$2))</f>
        <v>46001</v>
      </c>
      <c r="F444" s="85" t="s">
        <v>83</v>
      </c>
      <c r="G444" s="86"/>
      <c r="H444" s="86"/>
      <c r="I444" s="110"/>
    </row>
    <row r="445" spans="1:9" ht="20.25" thickTop="1" thickBot="1" x14ac:dyDescent="0.45">
      <c r="B445" s="102">
        <f>IF(E445="","",YEAR(E445))</f>
        <v>2025</v>
      </c>
      <c r="C445" s="88">
        <f>IF(E445="","",MONTH(E445))</f>
        <v>12</v>
      </c>
      <c r="D445" s="49"/>
      <c r="E445" s="111">
        <f>IF(E444="","",IF(WORKDAY(WORKDAY(E444,-1,holiday),1,holiday)=E444,E444,WORKDAY(E444,1,holiday)))</f>
        <v>46001</v>
      </c>
      <c r="F445" s="44" t="s">
        <v>86</v>
      </c>
      <c r="G445" s="74">
        <f>IF(G439&lt;=H443,0,G439-H443)</f>
        <v>0</v>
      </c>
      <c r="H445" s="112">
        <f>IF(AND(G439=0,OR(H441=0,H441="")),0,IF(G445&gt;0,H443+H441,G439+H441))</f>
        <v>0</v>
      </c>
      <c r="I445" s="92" t="s">
        <v>87</v>
      </c>
    </row>
    <row r="446" spans="1:9" ht="20.25" thickTop="1" thickBot="1" x14ac:dyDescent="0.45">
      <c r="B446" s="113"/>
      <c r="C446" s="49"/>
      <c r="D446" s="49"/>
      <c r="E446" s="44"/>
      <c r="F446" s="50" t="str">
        <f>IF(E444="","",TEXT(E444+1,"m/d")&amp;"～"&amp;TEXT(E447,"m/d"))</f>
        <v>12/11～12/15</v>
      </c>
      <c r="G446" s="53" t="str">
        <f>IF(OR(H446="",H446=0),"",TEXT(E451,"m/d")&amp;"日引落リボ払い手数料②")</f>
        <v/>
      </c>
      <c r="H446" s="88">
        <f>IF(E444="","",G445*$G$2*(E447-E444)/D447)</f>
        <v>0</v>
      </c>
      <c r="I446" s="114"/>
    </row>
    <row r="447" spans="1:9" ht="20.25" thickTop="1" thickBot="1" x14ac:dyDescent="0.45">
      <c r="B447" s="113"/>
      <c r="C447" s="49"/>
      <c r="D447" s="88">
        <f>IF(B445="","",IF(OR(MOD(B445,400)=0,AND(MOD(B445,4)=0,MOD(B445,100)&lt;&gt;0)),366, 365))</f>
        <v>365</v>
      </c>
      <c r="E447" s="73">
        <f>IF(B445="","",IF($C$2="末",EOMONTH(DATE(B445,C445,1),0),DATE(B445,C445,$C$2)))</f>
        <v>46006</v>
      </c>
      <c r="F447" s="74" t="str">
        <f>C445&amp;"月締め日"</f>
        <v>12月締め日</v>
      </c>
      <c r="G447" s="50" t="str">
        <f>IF(E451="","",TEXT(E451,"m/d")&amp;"日引落")</f>
        <v>1/13日引落</v>
      </c>
      <c r="H447" s="74">
        <f>IF(E444="","",ROUNDDOWN(H446+H442,0))</f>
        <v>0</v>
      </c>
      <c r="I447" s="97" t="s">
        <v>82</v>
      </c>
    </row>
    <row r="448" spans="1:9" ht="20.25" thickTop="1" thickBot="1" x14ac:dyDescent="0.45">
      <c r="B448" s="115"/>
      <c r="C448" s="99"/>
      <c r="D448" s="100">
        <f>IF(B445="","",IF(OR(MOD(B451,400)=0,AND(MOD(B451,4)=0,MOD(B451,100)&lt;&gt;0)),366, 365))</f>
        <v>365</v>
      </c>
      <c r="E448" s="101"/>
      <c r="F448" s="51" t="str">
        <f>IF(E447="","",TEXT(E447+1,"m/d")&amp;"～"&amp;TEXT(E450,"m/d"))</f>
        <v>12/16～1/10</v>
      </c>
      <c r="G448" s="52" t="str">
        <f>IF(OR(H448="",H448=0),"",TEXT(E457,"m/d")&amp;"日引落リボ払い手数料①")</f>
        <v/>
      </c>
      <c r="H448" s="116">
        <f>IF(E447="","",IF($C$2="末",G445*$G$2*$D$2/D448,G445*$G$2*((EOMONTH(E447,0)-E447)/D447+$D$2/D448)))</f>
        <v>0</v>
      </c>
      <c r="I448" s="117"/>
    </row>
    <row r="449" spans="1:9" ht="20.25" thickTop="1" thickBot="1" x14ac:dyDescent="0.45">
      <c r="A449" s="78">
        <v>74</v>
      </c>
      <c r="B449" s="104"/>
      <c r="C449" s="105"/>
      <c r="D449" s="105"/>
      <c r="E449" s="106"/>
      <c r="F449" s="48" t="s">
        <v>23</v>
      </c>
      <c r="G449" s="118"/>
      <c r="H449" s="82">
        <v>5000</v>
      </c>
      <c r="I449" s="83" t="s">
        <v>85</v>
      </c>
    </row>
    <row r="450" spans="1:9" ht="20.25" thickTop="1" thickBot="1" x14ac:dyDescent="0.45">
      <c r="B450" s="109"/>
      <c r="C450" s="44"/>
      <c r="D450" s="44"/>
      <c r="E450" s="73">
        <f>IF(E447="","",DATE(YEAR(E447),MONTH(E447)+1,$D$2))</f>
        <v>46032</v>
      </c>
      <c r="F450" s="85" t="s">
        <v>83</v>
      </c>
      <c r="G450" s="86"/>
      <c r="H450" s="86"/>
      <c r="I450" s="110"/>
    </row>
    <row r="451" spans="1:9" ht="20.25" thickTop="1" thickBot="1" x14ac:dyDescent="0.45">
      <c r="B451" s="102">
        <f>IF(E451="","",YEAR(E451))</f>
        <v>2026</v>
      </c>
      <c r="C451" s="88">
        <f>IF(E451="","",MONTH(E451))</f>
        <v>1</v>
      </c>
      <c r="D451" s="49"/>
      <c r="E451" s="111">
        <f>IF(E450="","",IF(WORKDAY(WORKDAY(E450,-1,holiday),1,holiday)=E450,E450,WORKDAY(E450,1,holiday)))</f>
        <v>46035</v>
      </c>
      <c r="F451" s="44" t="s">
        <v>86</v>
      </c>
      <c r="G451" s="74">
        <f>IF(G445&lt;=H449,0,G445-H449)</f>
        <v>0</v>
      </c>
      <c r="H451" s="112">
        <f>IF(AND(G445=0,OR(H447=0,H447="")),0,IF(G451&gt;0,H449+H447,G445+H447))</f>
        <v>0</v>
      </c>
      <c r="I451" s="92" t="s">
        <v>87</v>
      </c>
    </row>
    <row r="452" spans="1:9" ht="20.25" thickTop="1" thickBot="1" x14ac:dyDescent="0.45">
      <c r="B452" s="113"/>
      <c r="C452" s="49"/>
      <c r="D452" s="49"/>
      <c r="E452" s="44"/>
      <c r="F452" s="50" t="str">
        <f>IF(E450="","",TEXT(E450+1,"m/d")&amp;"～"&amp;TEXT(E453,"m/d"))</f>
        <v>1/11～1/15</v>
      </c>
      <c r="G452" s="53" t="str">
        <f>IF(OR(H452="",H452=0),"",TEXT(E457,"m/d")&amp;"日引落リボ払い手数料②")</f>
        <v/>
      </c>
      <c r="H452" s="88">
        <f>IF(E450="","",G451*$G$2*(E453-E450)/D453)</f>
        <v>0</v>
      </c>
      <c r="I452" s="114"/>
    </row>
    <row r="453" spans="1:9" ht="20.25" thickTop="1" thickBot="1" x14ac:dyDescent="0.45">
      <c r="B453" s="113"/>
      <c r="C453" s="49"/>
      <c r="D453" s="88">
        <f>IF(B451="","",IF(OR(MOD(B451,400)=0,AND(MOD(B451,4)=0,MOD(B451,100)&lt;&gt;0)),366, 365))</f>
        <v>365</v>
      </c>
      <c r="E453" s="73">
        <f>IF(B451="","",IF($C$2="末",EOMONTH(DATE(B451,C451,1),0),DATE(B451,C451,$C$2)))</f>
        <v>46037</v>
      </c>
      <c r="F453" s="74" t="str">
        <f>C451&amp;"月締め日"</f>
        <v>1月締め日</v>
      </c>
      <c r="G453" s="50" t="str">
        <f>IF(E457="","",TEXT(E457,"m/d")&amp;"日引落")</f>
        <v>2/10日引落</v>
      </c>
      <c r="H453" s="74">
        <f>IF(E450="","",ROUNDDOWN(H452+H448,0))</f>
        <v>0</v>
      </c>
      <c r="I453" s="97" t="s">
        <v>82</v>
      </c>
    </row>
    <row r="454" spans="1:9" ht="20.25" thickTop="1" thickBot="1" x14ac:dyDescent="0.45">
      <c r="B454" s="115"/>
      <c r="C454" s="99"/>
      <c r="D454" s="100">
        <f>IF(B451="","",IF(OR(MOD(B457,400)=0,AND(MOD(B457,4)=0,MOD(B457,100)&lt;&gt;0)),366, 365))</f>
        <v>365</v>
      </c>
      <c r="E454" s="101"/>
      <c r="F454" s="51" t="str">
        <f>IF(E453="","",TEXT(E453+1,"m/d")&amp;"～"&amp;TEXT(E456,"m/d"))</f>
        <v>1/16～2/10</v>
      </c>
      <c r="G454" s="52" t="str">
        <f>IF(OR(H454="",H454=0),"",TEXT(E463,"m/d")&amp;"日引落リボ払い手数料①")</f>
        <v/>
      </c>
      <c r="H454" s="116">
        <f>IF(E453="","",IF($C$2="末",G451*$G$2*$D$2/D454,G451*$G$2*((EOMONTH(E453,0)-E453)/D453+$D$2/D454)))</f>
        <v>0</v>
      </c>
      <c r="I454" s="117"/>
    </row>
    <row r="455" spans="1:9" ht="20.25" thickTop="1" thickBot="1" x14ac:dyDescent="0.45">
      <c r="A455" s="78">
        <v>75</v>
      </c>
      <c r="B455" s="104"/>
      <c r="C455" s="105"/>
      <c r="D455" s="105"/>
      <c r="E455" s="106"/>
      <c r="F455" s="48" t="s">
        <v>23</v>
      </c>
      <c r="G455" s="118"/>
      <c r="H455" s="82">
        <v>5000</v>
      </c>
      <c r="I455" s="83" t="s">
        <v>85</v>
      </c>
    </row>
    <row r="456" spans="1:9" ht="20.25" thickTop="1" thickBot="1" x14ac:dyDescent="0.45">
      <c r="B456" s="109"/>
      <c r="C456" s="44"/>
      <c r="D456" s="44"/>
      <c r="E456" s="73">
        <f>IF(E453="","",DATE(YEAR(E453),MONTH(E453)+1,$D$2))</f>
        <v>46063</v>
      </c>
      <c r="F456" s="85" t="s">
        <v>83</v>
      </c>
      <c r="G456" s="86"/>
      <c r="H456" s="86"/>
      <c r="I456" s="110"/>
    </row>
    <row r="457" spans="1:9" ht="20.25" thickTop="1" thickBot="1" x14ac:dyDescent="0.45">
      <c r="B457" s="102">
        <f>IF(E457="","",YEAR(E457))</f>
        <v>2026</v>
      </c>
      <c r="C457" s="88">
        <f>IF(E457="","",MONTH(E457))</f>
        <v>2</v>
      </c>
      <c r="D457" s="49"/>
      <c r="E457" s="111">
        <f>IF(E456="","",IF(WORKDAY(WORKDAY(E456,-1,holiday),1,holiday)=E456,E456,WORKDAY(E456,1,holiday)))</f>
        <v>46063</v>
      </c>
      <c r="F457" s="44" t="s">
        <v>86</v>
      </c>
      <c r="G457" s="74">
        <f>IF(G451&lt;=H455,0,G451-H455)</f>
        <v>0</v>
      </c>
      <c r="H457" s="112">
        <f>IF(AND(G451=0,OR(H453=0,H453="")),0,IF(G457&gt;0,H455+H453,G451+H453))</f>
        <v>0</v>
      </c>
      <c r="I457" s="92" t="s">
        <v>87</v>
      </c>
    </row>
    <row r="458" spans="1:9" ht="20.25" thickTop="1" thickBot="1" x14ac:dyDescent="0.45">
      <c r="B458" s="113"/>
      <c r="C458" s="49"/>
      <c r="D458" s="49"/>
      <c r="E458" s="44"/>
      <c r="F458" s="50" t="str">
        <f>IF(E456="","",TEXT(E456+1,"m/d")&amp;"～"&amp;TEXT(E459,"m/d"))</f>
        <v>2/11～2/15</v>
      </c>
      <c r="G458" s="53" t="str">
        <f>IF(OR(H458="",H458=0),"",TEXT(E463,"m/d")&amp;"日引落リボ払い手数料②")</f>
        <v/>
      </c>
      <c r="H458" s="88">
        <f>IF(E456="","",G457*$G$2*(E459-E456)/D459)</f>
        <v>0</v>
      </c>
      <c r="I458" s="114"/>
    </row>
    <row r="459" spans="1:9" ht="20.25" thickTop="1" thickBot="1" x14ac:dyDescent="0.45">
      <c r="B459" s="113"/>
      <c r="C459" s="49"/>
      <c r="D459" s="88">
        <f>IF(B457="","",IF(OR(MOD(B457,400)=0,AND(MOD(B457,4)=0,MOD(B457,100)&lt;&gt;0)),366, 365))</f>
        <v>365</v>
      </c>
      <c r="E459" s="73">
        <f>IF(B457="","",IF($C$2="末",EOMONTH(DATE(B457,C457,1),0),DATE(B457,C457,$C$2)))</f>
        <v>46068</v>
      </c>
      <c r="F459" s="74" t="str">
        <f>C457&amp;"月締め日"</f>
        <v>2月締め日</v>
      </c>
      <c r="G459" s="50" t="str">
        <f>IF(E463="","",TEXT(E463,"m/d")&amp;"日引落")</f>
        <v>3/10日引落</v>
      </c>
      <c r="H459" s="74">
        <f>IF(E456="","",ROUNDDOWN(H458+H454,0))</f>
        <v>0</v>
      </c>
      <c r="I459" s="97" t="s">
        <v>82</v>
      </c>
    </row>
    <row r="460" spans="1:9" ht="20.25" thickTop="1" thickBot="1" x14ac:dyDescent="0.45">
      <c r="B460" s="115"/>
      <c r="C460" s="99"/>
      <c r="D460" s="100">
        <f>IF(B457="","",IF(OR(MOD(B463,400)=0,AND(MOD(B463,4)=0,MOD(B463,100)&lt;&gt;0)),366, 365))</f>
        <v>365</v>
      </c>
      <c r="E460" s="101"/>
      <c r="F460" s="51" t="str">
        <f>IF(E459="","",TEXT(E459+1,"m/d")&amp;"～"&amp;TEXT(E462,"m/d"))</f>
        <v>2/16～3/10</v>
      </c>
      <c r="G460" s="52" t="str">
        <f>IF(OR(H460="",H460=0),"",TEXT(E469,"m/d")&amp;"日引落リボ払い手数料①")</f>
        <v/>
      </c>
      <c r="H460" s="116">
        <f>IF(E459="","",IF($C$2="末",G457*$G$2*$D$2/D460,G457*$G$2*((EOMONTH(E459,0)-E459)/D459+$D$2/D460)))</f>
        <v>0</v>
      </c>
      <c r="I460" s="117"/>
    </row>
    <row r="461" spans="1:9" ht="20.25" thickTop="1" thickBot="1" x14ac:dyDescent="0.45">
      <c r="A461" s="78">
        <v>76</v>
      </c>
      <c r="B461" s="104"/>
      <c r="C461" s="105"/>
      <c r="D461" s="105"/>
      <c r="E461" s="106"/>
      <c r="F461" s="48" t="s">
        <v>23</v>
      </c>
      <c r="G461" s="118"/>
      <c r="H461" s="82">
        <v>5000</v>
      </c>
      <c r="I461" s="83" t="s">
        <v>85</v>
      </c>
    </row>
    <row r="462" spans="1:9" ht="20.25" thickTop="1" thickBot="1" x14ac:dyDescent="0.45">
      <c r="B462" s="109"/>
      <c r="C462" s="44"/>
      <c r="D462" s="44"/>
      <c r="E462" s="73">
        <f>IF(E459="","",DATE(YEAR(E459),MONTH(E459)+1,$D$2))</f>
        <v>46091</v>
      </c>
      <c r="F462" s="85" t="s">
        <v>83</v>
      </c>
      <c r="G462" s="86"/>
      <c r="H462" s="86"/>
      <c r="I462" s="110"/>
    </row>
    <row r="463" spans="1:9" ht="20.25" thickTop="1" thickBot="1" x14ac:dyDescent="0.45">
      <c r="B463" s="102">
        <f>IF(E463="","",YEAR(E463))</f>
        <v>2026</v>
      </c>
      <c r="C463" s="88">
        <f>IF(E463="","",MONTH(E463))</f>
        <v>3</v>
      </c>
      <c r="D463" s="49"/>
      <c r="E463" s="111">
        <f>IF(E462="","",IF(WORKDAY(WORKDAY(E462,-1,holiday),1,holiday)=E462,E462,WORKDAY(E462,1,holiday)))</f>
        <v>46091</v>
      </c>
      <c r="F463" s="44" t="s">
        <v>86</v>
      </c>
      <c r="G463" s="74">
        <f>IF(G457&lt;=H461,0,G457-H461)</f>
        <v>0</v>
      </c>
      <c r="H463" s="112">
        <f>IF(AND(G457=0,OR(H459=0,H459="")),0,IF(G463&gt;0,H461+H459,G457+H459))</f>
        <v>0</v>
      </c>
      <c r="I463" s="92" t="s">
        <v>87</v>
      </c>
    </row>
    <row r="464" spans="1:9" ht="20.25" thickTop="1" thickBot="1" x14ac:dyDescent="0.45">
      <c r="B464" s="113"/>
      <c r="C464" s="49"/>
      <c r="D464" s="49"/>
      <c r="E464" s="44"/>
      <c r="F464" s="50" t="str">
        <f>IF(E462="","",TEXT(E462+1,"m/d")&amp;"～"&amp;TEXT(E465,"m/d"))</f>
        <v>3/11～3/15</v>
      </c>
      <c r="G464" s="53" t="str">
        <f>IF(OR(H464="",H464=0),"",TEXT(E469,"m/d")&amp;"日引落リボ払い手数料②")</f>
        <v/>
      </c>
      <c r="H464" s="88">
        <f>IF(E462="","",G463*$G$2*(E465-E462)/D465)</f>
        <v>0</v>
      </c>
      <c r="I464" s="114"/>
    </row>
    <row r="465" spans="1:9" ht="20.25" thickTop="1" thickBot="1" x14ac:dyDescent="0.45">
      <c r="B465" s="113"/>
      <c r="C465" s="49"/>
      <c r="D465" s="88">
        <f>IF(B463="","",IF(OR(MOD(B463,400)=0,AND(MOD(B463,4)=0,MOD(B463,100)&lt;&gt;0)),366, 365))</f>
        <v>365</v>
      </c>
      <c r="E465" s="73">
        <f>IF(B463="","",IF($C$2="末",EOMONTH(DATE(B463,C463,1),0),DATE(B463,C463,$C$2)))</f>
        <v>46096</v>
      </c>
      <c r="F465" s="74" t="str">
        <f>C463&amp;"月締め日"</f>
        <v>3月締め日</v>
      </c>
      <c r="G465" s="50" t="str">
        <f>IF(E469="","",TEXT(E469,"m/d")&amp;"日引落")</f>
        <v>4/10日引落</v>
      </c>
      <c r="H465" s="74">
        <f>IF(E462="","",ROUNDDOWN(H464+H460,0))</f>
        <v>0</v>
      </c>
      <c r="I465" s="97" t="s">
        <v>82</v>
      </c>
    </row>
    <row r="466" spans="1:9" ht="20.25" thickTop="1" thickBot="1" x14ac:dyDescent="0.45">
      <c r="B466" s="115"/>
      <c r="C466" s="99"/>
      <c r="D466" s="100">
        <f>IF(B463="","",IF(OR(MOD(B469,400)=0,AND(MOD(B469,4)=0,MOD(B469,100)&lt;&gt;0)),366, 365))</f>
        <v>365</v>
      </c>
      <c r="E466" s="101"/>
      <c r="F466" s="51" t="str">
        <f>IF(E465="","",TEXT(E465+1,"m/d")&amp;"～"&amp;TEXT(E468,"m/d"))</f>
        <v>3/16～4/10</v>
      </c>
      <c r="G466" s="52" t="str">
        <f>IF(OR(H466="",H466=0),"",TEXT(E475,"m/d")&amp;"日引落リボ払い手数料①")</f>
        <v/>
      </c>
      <c r="H466" s="116">
        <f>IF(E465="","",IF($C$2="末",G463*$G$2*$D$2/D466,G463*$G$2*((EOMONTH(E465,0)-E465)/D465+$D$2/D466)))</f>
        <v>0</v>
      </c>
      <c r="I466" s="117"/>
    </row>
    <row r="467" spans="1:9" ht="20.25" thickTop="1" thickBot="1" x14ac:dyDescent="0.45">
      <c r="A467" s="78">
        <v>77</v>
      </c>
      <c r="B467" s="104"/>
      <c r="C467" s="105"/>
      <c r="D467" s="105"/>
      <c r="E467" s="106"/>
      <c r="F467" s="48" t="s">
        <v>23</v>
      </c>
      <c r="G467" s="118"/>
      <c r="H467" s="82">
        <v>5000</v>
      </c>
      <c r="I467" s="83" t="s">
        <v>85</v>
      </c>
    </row>
    <row r="468" spans="1:9" ht="20.25" thickTop="1" thickBot="1" x14ac:dyDescent="0.45">
      <c r="B468" s="109"/>
      <c r="C468" s="44"/>
      <c r="D468" s="44"/>
      <c r="E468" s="73">
        <f>IF(E465="","",DATE(YEAR(E465),MONTH(E465)+1,$D$2))</f>
        <v>46122</v>
      </c>
      <c r="F468" s="85" t="s">
        <v>83</v>
      </c>
      <c r="G468" s="86"/>
      <c r="H468" s="86"/>
      <c r="I468" s="110"/>
    </row>
    <row r="469" spans="1:9" ht="20.25" thickTop="1" thickBot="1" x14ac:dyDescent="0.45">
      <c r="B469" s="102">
        <f>IF(E469="","",YEAR(E469))</f>
        <v>2026</v>
      </c>
      <c r="C469" s="88">
        <f>IF(E469="","",MONTH(E469))</f>
        <v>4</v>
      </c>
      <c r="D469" s="49"/>
      <c r="E469" s="111">
        <f>IF(E468="","",IF(WORKDAY(WORKDAY(E468,-1,holiday),1,holiday)=E468,E468,WORKDAY(E468,1,holiday)))</f>
        <v>46122</v>
      </c>
      <c r="F469" s="44" t="s">
        <v>86</v>
      </c>
      <c r="G469" s="74">
        <f>IF(G463&lt;=H467,0,G463-H467)</f>
        <v>0</v>
      </c>
      <c r="H469" s="112">
        <f>IF(AND(G463=0,OR(H465=0,H465="")),0,IF(G469&gt;0,H467+H465,G463+H465))</f>
        <v>0</v>
      </c>
      <c r="I469" s="92" t="s">
        <v>87</v>
      </c>
    </row>
    <row r="470" spans="1:9" ht="20.25" thickTop="1" thickBot="1" x14ac:dyDescent="0.45">
      <c r="B470" s="113"/>
      <c r="C470" s="49"/>
      <c r="D470" s="49"/>
      <c r="E470" s="44"/>
      <c r="F470" s="50" t="str">
        <f>IF(E468="","",TEXT(E468+1,"m/d")&amp;"～"&amp;TEXT(E471,"m/d"))</f>
        <v>4/11～4/15</v>
      </c>
      <c r="G470" s="53" t="str">
        <f>IF(OR(H470="",H470=0),"",TEXT(E475,"m/d")&amp;"日引落リボ払い手数料②")</f>
        <v/>
      </c>
      <c r="H470" s="88">
        <f>IF(E468="","",G469*$G$2*(E471-E468)/D471)</f>
        <v>0</v>
      </c>
      <c r="I470" s="114"/>
    </row>
    <row r="471" spans="1:9" ht="20.25" thickTop="1" thickBot="1" x14ac:dyDescent="0.45">
      <c r="B471" s="113"/>
      <c r="C471" s="49"/>
      <c r="D471" s="88">
        <f>IF(B469="","",IF(OR(MOD(B469,400)=0,AND(MOD(B469,4)=0,MOD(B469,100)&lt;&gt;0)),366, 365))</f>
        <v>365</v>
      </c>
      <c r="E471" s="73">
        <f>IF(B469="","",IF($C$2="末",EOMONTH(DATE(B469,C469,1),0),DATE(B469,C469,$C$2)))</f>
        <v>46127</v>
      </c>
      <c r="F471" s="74" t="str">
        <f>C469&amp;"月締め日"</f>
        <v>4月締め日</v>
      </c>
      <c r="G471" s="50" t="str">
        <f>IF(E475="","",TEXT(E475,"m/d")&amp;"日引落")</f>
        <v>5/11日引落</v>
      </c>
      <c r="H471" s="74">
        <f>IF(E468="","",ROUNDDOWN(H470+H466,0))</f>
        <v>0</v>
      </c>
      <c r="I471" s="97" t="s">
        <v>82</v>
      </c>
    </row>
    <row r="472" spans="1:9" ht="20.25" thickTop="1" thickBot="1" x14ac:dyDescent="0.45">
      <c r="B472" s="115"/>
      <c r="C472" s="99"/>
      <c r="D472" s="100">
        <f>IF(B469="","",IF(OR(MOD(B475,400)=0,AND(MOD(B475,4)=0,MOD(B475,100)&lt;&gt;0)),366, 365))</f>
        <v>365</v>
      </c>
      <c r="E472" s="101"/>
      <c r="F472" s="51" t="str">
        <f>IF(E471="","",TEXT(E471+1,"m/d")&amp;"～"&amp;TEXT(E474,"m/d"))</f>
        <v>4/16～5/10</v>
      </c>
      <c r="G472" s="52" t="str">
        <f>IF(OR(H472="",H472=0),"",TEXT(E481,"m/d")&amp;"日引落リボ払い手数料①")</f>
        <v/>
      </c>
      <c r="H472" s="116">
        <f>IF(E471="","",IF($C$2="末",G469*$G$2*$D$2/D472,G469*$G$2*((EOMONTH(E471,0)-E471)/D471+$D$2/D472)))</f>
        <v>0</v>
      </c>
      <c r="I472" s="117"/>
    </row>
    <row r="473" spans="1:9" ht="20.25" thickTop="1" thickBot="1" x14ac:dyDescent="0.45">
      <c r="A473" s="78">
        <v>78</v>
      </c>
      <c r="B473" s="104"/>
      <c r="C473" s="105"/>
      <c r="D473" s="105"/>
      <c r="E473" s="106"/>
      <c r="F473" s="48" t="s">
        <v>23</v>
      </c>
      <c r="G473" s="118"/>
      <c r="H473" s="82">
        <v>5000</v>
      </c>
      <c r="I473" s="83" t="s">
        <v>85</v>
      </c>
    </row>
    <row r="474" spans="1:9" ht="20.25" thickTop="1" thickBot="1" x14ac:dyDescent="0.45">
      <c r="B474" s="109"/>
      <c r="C474" s="44"/>
      <c r="D474" s="44"/>
      <c r="E474" s="73">
        <f>IF(E471="","",DATE(YEAR(E471),MONTH(E471)+1,$D$2))</f>
        <v>46152</v>
      </c>
      <c r="F474" s="85" t="s">
        <v>83</v>
      </c>
      <c r="G474" s="86"/>
      <c r="H474" s="86"/>
      <c r="I474" s="110"/>
    </row>
    <row r="475" spans="1:9" ht="20.25" thickTop="1" thickBot="1" x14ac:dyDescent="0.45">
      <c r="B475" s="102">
        <f>IF(E475="","",YEAR(E475))</f>
        <v>2026</v>
      </c>
      <c r="C475" s="88">
        <f>IF(E475="","",MONTH(E475))</f>
        <v>5</v>
      </c>
      <c r="D475" s="49"/>
      <c r="E475" s="111">
        <f>IF(E474="","",IF(WORKDAY(WORKDAY(E474,-1,holiday),1,holiday)=E474,E474,WORKDAY(E474,1,holiday)))</f>
        <v>46153</v>
      </c>
      <c r="F475" s="44" t="s">
        <v>86</v>
      </c>
      <c r="G475" s="74">
        <f>IF(G469&lt;=H473,0,G469-H473)</f>
        <v>0</v>
      </c>
      <c r="H475" s="112">
        <f>IF(AND(G469=0,OR(H471=0,H471="")),0,IF(G475&gt;0,H473+H471,G469+H471))</f>
        <v>0</v>
      </c>
      <c r="I475" s="92" t="s">
        <v>87</v>
      </c>
    </row>
    <row r="476" spans="1:9" ht="20.25" thickTop="1" thickBot="1" x14ac:dyDescent="0.45">
      <c r="B476" s="113"/>
      <c r="C476" s="49"/>
      <c r="D476" s="49"/>
      <c r="E476" s="44"/>
      <c r="F476" s="50" t="str">
        <f>IF(E474="","",TEXT(E474+1,"m/d")&amp;"～"&amp;TEXT(E477,"m/d"))</f>
        <v>5/11～5/15</v>
      </c>
      <c r="G476" s="53" t="str">
        <f>IF(OR(H476="",H476=0),"",TEXT(E481,"m/d")&amp;"日引落リボ払い手数料②")</f>
        <v/>
      </c>
      <c r="H476" s="88">
        <f>IF(E474="","",G475*$G$2*(E477-E474)/D477)</f>
        <v>0</v>
      </c>
      <c r="I476" s="114"/>
    </row>
    <row r="477" spans="1:9" ht="20.25" thickTop="1" thickBot="1" x14ac:dyDescent="0.45">
      <c r="B477" s="113"/>
      <c r="C477" s="49"/>
      <c r="D477" s="88">
        <f>IF(B475="","",IF(OR(MOD(B475,400)=0,AND(MOD(B475,4)=0,MOD(B475,100)&lt;&gt;0)),366, 365))</f>
        <v>365</v>
      </c>
      <c r="E477" s="73">
        <f>IF(B475="","",IF($C$2="末",EOMONTH(DATE(B475,C475,1),0),DATE(B475,C475,$C$2)))</f>
        <v>46157</v>
      </c>
      <c r="F477" s="74" t="str">
        <f>C475&amp;"月締め日"</f>
        <v>5月締め日</v>
      </c>
      <c r="G477" s="50" t="str">
        <f>IF(E481="","",TEXT(E481,"m/d")&amp;"日引落")</f>
        <v>6/10日引落</v>
      </c>
      <c r="H477" s="74">
        <f>IF(E474="","",ROUNDDOWN(H476+H472,0))</f>
        <v>0</v>
      </c>
      <c r="I477" s="97" t="s">
        <v>82</v>
      </c>
    </row>
    <row r="478" spans="1:9" ht="20.25" thickTop="1" thickBot="1" x14ac:dyDescent="0.45">
      <c r="B478" s="115"/>
      <c r="C478" s="99"/>
      <c r="D478" s="100">
        <f>IF(B475="","",IF(OR(MOD(B481,400)=0,AND(MOD(B481,4)=0,MOD(B481,100)&lt;&gt;0)),366, 365))</f>
        <v>365</v>
      </c>
      <c r="E478" s="101"/>
      <c r="F478" s="51" t="str">
        <f>IF(E477="","",TEXT(E477+1,"m/d")&amp;"～"&amp;TEXT(E480,"m/d"))</f>
        <v>5/16～6/10</v>
      </c>
      <c r="G478" s="52" t="str">
        <f>IF(OR(H478="",H478=0),"",TEXT(E487,"m/d")&amp;"日引落リボ払い手数料①")</f>
        <v/>
      </c>
      <c r="H478" s="116">
        <f>IF(E477="","",IF($C$2="末",G475*$G$2*$D$2/D478,G475*$G$2*((EOMONTH(E477,0)-E477)/D477+$D$2/D478)))</f>
        <v>0</v>
      </c>
      <c r="I478" s="117"/>
    </row>
    <row r="479" spans="1:9" ht="20.25" thickTop="1" thickBot="1" x14ac:dyDescent="0.45">
      <c r="A479" s="78">
        <v>79</v>
      </c>
      <c r="B479" s="104"/>
      <c r="C479" s="105"/>
      <c r="D479" s="105"/>
      <c r="E479" s="106"/>
      <c r="F479" s="48" t="s">
        <v>23</v>
      </c>
      <c r="G479" s="118"/>
      <c r="H479" s="82">
        <v>5000</v>
      </c>
      <c r="I479" s="83" t="s">
        <v>85</v>
      </c>
    </row>
    <row r="480" spans="1:9" ht="20.25" thickTop="1" thickBot="1" x14ac:dyDescent="0.45">
      <c r="B480" s="109"/>
      <c r="C480" s="44"/>
      <c r="D480" s="44"/>
      <c r="E480" s="73">
        <f>IF(E477="","",DATE(YEAR(E477),MONTH(E477)+1,$D$2))</f>
        <v>46183</v>
      </c>
      <c r="F480" s="85" t="s">
        <v>83</v>
      </c>
      <c r="G480" s="86"/>
      <c r="H480" s="86"/>
      <c r="I480" s="110"/>
    </row>
    <row r="481" spans="1:9" ht="20.25" thickTop="1" thickBot="1" x14ac:dyDescent="0.45">
      <c r="B481" s="102">
        <f>IF(E481="","",YEAR(E481))</f>
        <v>2026</v>
      </c>
      <c r="C481" s="88">
        <f>IF(E481="","",MONTH(E481))</f>
        <v>6</v>
      </c>
      <c r="D481" s="49"/>
      <c r="E481" s="111">
        <f>IF(E480="","",IF(WORKDAY(WORKDAY(E480,-1,holiday),1,holiday)=E480,E480,WORKDAY(E480,1,holiday)))</f>
        <v>46183</v>
      </c>
      <c r="F481" s="44" t="s">
        <v>86</v>
      </c>
      <c r="G481" s="74">
        <f>IF(G475&lt;=H479,0,G475-H479)</f>
        <v>0</v>
      </c>
      <c r="H481" s="112">
        <f>IF(AND(G475=0,OR(H477=0,H477="")),0,IF(G481&gt;0,H479+H477,G475+H477))</f>
        <v>0</v>
      </c>
      <c r="I481" s="92" t="s">
        <v>87</v>
      </c>
    </row>
    <row r="482" spans="1:9" ht="20.25" thickTop="1" thickBot="1" x14ac:dyDescent="0.45">
      <c r="B482" s="113"/>
      <c r="C482" s="49"/>
      <c r="D482" s="49"/>
      <c r="E482" s="44"/>
      <c r="F482" s="50" t="str">
        <f>IF(E480="","",TEXT(E480+1,"m/d")&amp;"～"&amp;TEXT(E483,"m/d"))</f>
        <v>6/11～6/15</v>
      </c>
      <c r="G482" s="53" t="str">
        <f>IF(OR(H482="",H482=0),"",TEXT(E487,"m/d")&amp;"日引落リボ払い手数料②")</f>
        <v/>
      </c>
      <c r="H482" s="88">
        <f>IF(E480="","",G481*$G$2*(E483-E480)/D483)</f>
        <v>0</v>
      </c>
      <c r="I482" s="114"/>
    </row>
    <row r="483" spans="1:9" ht="20.25" thickTop="1" thickBot="1" x14ac:dyDescent="0.45">
      <c r="B483" s="113"/>
      <c r="C483" s="49"/>
      <c r="D483" s="88">
        <f>IF(B481="","",IF(OR(MOD(B481,400)=0,AND(MOD(B481,4)=0,MOD(B481,100)&lt;&gt;0)),366, 365))</f>
        <v>365</v>
      </c>
      <c r="E483" s="73">
        <f>IF(B481="","",IF($C$2="末",EOMONTH(DATE(B481,C481,1),0),DATE(B481,C481,$C$2)))</f>
        <v>46188</v>
      </c>
      <c r="F483" s="74" t="str">
        <f>C481&amp;"月締め日"</f>
        <v>6月締め日</v>
      </c>
      <c r="G483" s="50" t="str">
        <f>IF(E487="","",TEXT(E487,"m/d")&amp;"日引落")</f>
        <v>7/10日引落</v>
      </c>
      <c r="H483" s="74">
        <f>IF(E480="","",ROUNDDOWN(H482+H478,0))</f>
        <v>0</v>
      </c>
      <c r="I483" s="97" t="s">
        <v>82</v>
      </c>
    </row>
    <row r="484" spans="1:9" ht="20.25" thickTop="1" thickBot="1" x14ac:dyDescent="0.45">
      <c r="B484" s="115"/>
      <c r="C484" s="99"/>
      <c r="D484" s="100">
        <f>IF(B481="","",IF(OR(MOD(B487,400)=0,AND(MOD(B487,4)=0,MOD(B487,100)&lt;&gt;0)),366, 365))</f>
        <v>365</v>
      </c>
      <c r="E484" s="101"/>
      <c r="F484" s="51" t="str">
        <f>IF(E483="","",TEXT(E483+1,"m/d")&amp;"～"&amp;TEXT(E486,"m/d"))</f>
        <v>6/16～7/10</v>
      </c>
      <c r="G484" s="52" t="str">
        <f>IF(OR(H484="",H484=0),"",TEXT(E493,"m/d")&amp;"日引落リボ払い手数料①")</f>
        <v/>
      </c>
      <c r="H484" s="116">
        <f>IF(E483="","",IF($C$2="末",G481*$G$2*$D$2/D484,G481*$G$2*((EOMONTH(E483,0)-E483)/D483+$D$2/D484)))</f>
        <v>0</v>
      </c>
      <c r="I484" s="117"/>
    </row>
    <row r="485" spans="1:9" ht="20.25" thickTop="1" thickBot="1" x14ac:dyDescent="0.45">
      <c r="A485" s="78">
        <v>80</v>
      </c>
      <c r="B485" s="104"/>
      <c r="C485" s="105"/>
      <c r="D485" s="105"/>
      <c r="E485" s="106"/>
      <c r="F485" s="48" t="s">
        <v>23</v>
      </c>
      <c r="G485" s="118"/>
      <c r="H485" s="82">
        <v>5000</v>
      </c>
      <c r="I485" s="83" t="s">
        <v>85</v>
      </c>
    </row>
    <row r="486" spans="1:9" ht="20.25" thickTop="1" thickBot="1" x14ac:dyDescent="0.45">
      <c r="B486" s="109"/>
      <c r="C486" s="44"/>
      <c r="D486" s="44"/>
      <c r="E486" s="73">
        <f>IF(E483="","",DATE(YEAR(E483),MONTH(E483)+1,$D$2))</f>
        <v>46213</v>
      </c>
      <c r="F486" s="85" t="s">
        <v>83</v>
      </c>
      <c r="G486" s="86"/>
      <c r="H486" s="86"/>
      <c r="I486" s="110"/>
    </row>
    <row r="487" spans="1:9" ht="20.25" thickTop="1" thickBot="1" x14ac:dyDescent="0.45">
      <c r="B487" s="102">
        <f>IF(E487="","",YEAR(E487))</f>
        <v>2026</v>
      </c>
      <c r="C487" s="88">
        <f>IF(E487="","",MONTH(E487))</f>
        <v>7</v>
      </c>
      <c r="D487" s="49"/>
      <c r="E487" s="111">
        <f>IF(E486="","",IF(WORKDAY(WORKDAY(E486,-1,holiday),1,holiday)=E486,E486,WORKDAY(E486,1,holiday)))</f>
        <v>46213</v>
      </c>
      <c r="F487" s="44" t="s">
        <v>86</v>
      </c>
      <c r="G487" s="74">
        <f>IF(G481&lt;=H485,0,G481-H485)</f>
        <v>0</v>
      </c>
      <c r="H487" s="112">
        <f>IF(AND(G481=0,OR(H483=0,H483="")),0,IF(G487&gt;0,H485+H483,G481+H483))</f>
        <v>0</v>
      </c>
      <c r="I487" s="92" t="s">
        <v>87</v>
      </c>
    </row>
    <row r="488" spans="1:9" ht="20.25" thickTop="1" thickBot="1" x14ac:dyDescent="0.45">
      <c r="B488" s="113"/>
      <c r="C488" s="49"/>
      <c r="D488" s="49"/>
      <c r="E488" s="44"/>
      <c r="F488" s="50" t="str">
        <f>IF(E486="","",TEXT(E486+1,"m/d")&amp;"～"&amp;TEXT(E489,"m/d"))</f>
        <v>7/11～7/15</v>
      </c>
      <c r="G488" s="53" t="str">
        <f>IF(OR(H488="",H488=0),"",TEXT(E493,"m/d")&amp;"日引落リボ払い手数料②")</f>
        <v/>
      </c>
      <c r="H488" s="88">
        <f>IF(E486="","",G487*$G$2*(E489-E486)/D489)</f>
        <v>0</v>
      </c>
      <c r="I488" s="114"/>
    </row>
    <row r="489" spans="1:9" ht="20.25" thickTop="1" thickBot="1" x14ac:dyDescent="0.45">
      <c r="B489" s="113"/>
      <c r="C489" s="49"/>
      <c r="D489" s="88">
        <f>IF(B487="","",IF(OR(MOD(B487,400)=0,AND(MOD(B487,4)=0,MOD(B487,100)&lt;&gt;0)),366, 365))</f>
        <v>365</v>
      </c>
      <c r="E489" s="73">
        <f>IF(B487="","",IF($C$2="末",EOMONTH(DATE(B487,C487,1),0),DATE(B487,C487,$C$2)))</f>
        <v>46218</v>
      </c>
      <c r="F489" s="74" t="str">
        <f>C487&amp;"月締め日"</f>
        <v>7月締め日</v>
      </c>
      <c r="G489" s="50" t="str">
        <f>IF(E493="","",TEXT(E493,"m/d")&amp;"日引落")</f>
        <v>8/10日引落</v>
      </c>
      <c r="H489" s="74">
        <f>IF(E486="","",ROUNDDOWN(H488+H484,0))</f>
        <v>0</v>
      </c>
      <c r="I489" s="97" t="s">
        <v>82</v>
      </c>
    </row>
    <row r="490" spans="1:9" ht="20.25" thickTop="1" thickBot="1" x14ac:dyDescent="0.45">
      <c r="B490" s="115"/>
      <c r="C490" s="99"/>
      <c r="D490" s="100">
        <f>IF(B487="","",IF(OR(MOD(B493,400)=0,AND(MOD(B493,4)=0,MOD(B493,100)&lt;&gt;0)),366, 365))</f>
        <v>365</v>
      </c>
      <c r="E490" s="101"/>
      <c r="F490" s="51" t="str">
        <f>IF(E489="","",TEXT(E489+1,"m/d")&amp;"～"&amp;TEXT(E492,"m/d"))</f>
        <v>7/16～8/10</v>
      </c>
      <c r="G490" s="52" t="str">
        <f>IF(OR(H490="",H490=0),"",TEXT(E499,"m/d")&amp;"日引落リボ払い手数料①")</f>
        <v/>
      </c>
      <c r="H490" s="116">
        <f>IF(E489="","",IF($C$2="末",G487*$G$2*$D$2/D490,G487*$G$2*((EOMONTH(E489,0)-E489)/D489+$D$2/D490)))</f>
        <v>0</v>
      </c>
      <c r="I490" s="117"/>
    </row>
    <row r="491" spans="1:9" ht="20.25" thickTop="1" thickBot="1" x14ac:dyDescent="0.45">
      <c r="A491" s="78">
        <v>81</v>
      </c>
      <c r="B491" s="104"/>
      <c r="C491" s="105"/>
      <c r="D491" s="105"/>
      <c r="E491" s="106"/>
      <c r="F491" s="48" t="s">
        <v>23</v>
      </c>
      <c r="G491" s="118"/>
      <c r="H491" s="82">
        <v>5000</v>
      </c>
      <c r="I491" s="83" t="s">
        <v>85</v>
      </c>
    </row>
    <row r="492" spans="1:9" ht="20.25" thickTop="1" thickBot="1" x14ac:dyDescent="0.45">
      <c r="B492" s="109"/>
      <c r="C492" s="44"/>
      <c r="D492" s="44"/>
      <c r="E492" s="73">
        <f>IF(E489="","",DATE(YEAR(E489),MONTH(E489)+1,$D$2))</f>
        <v>46244</v>
      </c>
      <c r="F492" s="85" t="s">
        <v>83</v>
      </c>
      <c r="G492" s="86"/>
      <c r="H492" s="86"/>
      <c r="I492" s="110"/>
    </row>
    <row r="493" spans="1:9" ht="20.25" thickTop="1" thickBot="1" x14ac:dyDescent="0.45">
      <c r="B493" s="102">
        <f>IF(E493="","",YEAR(E493))</f>
        <v>2026</v>
      </c>
      <c r="C493" s="88">
        <f>IF(E493="","",MONTH(E493))</f>
        <v>8</v>
      </c>
      <c r="D493" s="49"/>
      <c r="E493" s="111">
        <f>IF(E492="","",IF(WORKDAY(WORKDAY(E492,-1,holiday),1,holiday)=E492,E492,WORKDAY(E492,1,holiday)))</f>
        <v>46244</v>
      </c>
      <c r="F493" s="44" t="s">
        <v>86</v>
      </c>
      <c r="G493" s="74">
        <f>IF(G487&lt;=H491,0,G487-H491)</f>
        <v>0</v>
      </c>
      <c r="H493" s="112">
        <f>IF(AND(G487=0,OR(H489=0,H489="")),0,IF(G493&gt;0,H491+H489,G487+H489))</f>
        <v>0</v>
      </c>
      <c r="I493" s="92" t="s">
        <v>87</v>
      </c>
    </row>
    <row r="494" spans="1:9" ht="20.25" thickTop="1" thickBot="1" x14ac:dyDescent="0.45">
      <c r="B494" s="113"/>
      <c r="C494" s="49"/>
      <c r="D494" s="49"/>
      <c r="E494" s="44"/>
      <c r="F494" s="50" t="str">
        <f>IF(E492="","",TEXT(E492+1,"m/d")&amp;"～"&amp;TEXT(E495,"m/d"))</f>
        <v>8/11～8/15</v>
      </c>
      <c r="G494" s="53" t="str">
        <f>IF(OR(H494="",H494=0),"",TEXT(E499,"m/d")&amp;"日引落リボ払い手数料②")</f>
        <v/>
      </c>
      <c r="H494" s="88">
        <f>IF(E492="","",G493*$G$2*(E495-E492)/D495)</f>
        <v>0</v>
      </c>
      <c r="I494" s="114"/>
    </row>
    <row r="495" spans="1:9" ht="20.25" thickTop="1" thickBot="1" x14ac:dyDescent="0.45">
      <c r="B495" s="113"/>
      <c r="C495" s="49"/>
      <c r="D495" s="88">
        <f>IF(B493="","",IF(OR(MOD(B493,400)=0,AND(MOD(B493,4)=0,MOD(B493,100)&lt;&gt;0)),366, 365))</f>
        <v>365</v>
      </c>
      <c r="E495" s="73">
        <f>IF(B493="","",IF($C$2="末",EOMONTH(DATE(B493,C493,1),0),DATE(B493,C493,$C$2)))</f>
        <v>46249</v>
      </c>
      <c r="F495" s="74" t="str">
        <f>C493&amp;"月締め日"</f>
        <v>8月締め日</v>
      </c>
      <c r="G495" s="50" t="str">
        <f>IF(E499="","",TEXT(E499,"m/d")&amp;"日引落")</f>
        <v>9/10日引落</v>
      </c>
      <c r="H495" s="74">
        <f>IF(E492="","",ROUNDDOWN(H494+H490,0))</f>
        <v>0</v>
      </c>
      <c r="I495" s="97" t="s">
        <v>82</v>
      </c>
    </row>
    <row r="496" spans="1:9" ht="20.25" thickTop="1" thickBot="1" x14ac:dyDescent="0.45">
      <c r="B496" s="115"/>
      <c r="C496" s="99"/>
      <c r="D496" s="100">
        <f>IF(B493="","",IF(OR(MOD(B499,400)=0,AND(MOD(B499,4)=0,MOD(B499,100)&lt;&gt;0)),366, 365))</f>
        <v>365</v>
      </c>
      <c r="E496" s="101"/>
      <c r="F496" s="51" t="str">
        <f>IF(E495="","",TEXT(E495+1,"m/d")&amp;"～"&amp;TEXT(E498,"m/d"))</f>
        <v>8/16～9/10</v>
      </c>
      <c r="G496" s="52" t="str">
        <f>IF(OR(H496="",H496=0),"",TEXT(E505,"m/d")&amp;"日引落リボ払い手数料①")</f>
        <v/>
      </c>
      <c r="H496" s="116">
        <f>IF(E495="","",IF($C$2="末",G493*$G$2*$D$2/D496,G493*$G$2*((EOMONTH(E495,0)-E495)/D495+$D$2/D496)))</f>
        <v>0</v>
      </c>
      <c r="I496" s="117"/>
    </row>
    <row r="497" spans="1:9" ht="20.25" thickTop="1" thickBot="1" x14ac:dyDescent="0.45">
      <c r="A497" s="78">
        <v>82</v>
      </c>
      <c r="B497" s="104"/>
      <c r="C497" s="105"/>
      <c r="D497" s="105"/>
      <c r="E497" s="106"/>
      <c r="F497" s="48" t="s">
        <v>23</v>
      </c>
      <c r="G497" s="118"/>
      <c r="H497" s="82">
        <v>5000</v>
      </c>
      <c r="I497" s="83" t="s">
        <v>85</v>
      </c>
    </row>
    <row r="498" spans="1:9" ht="20.25" thickTop="1" thickBot="1" x14ac:dyDescent="0.45">
      <c r="B498" s="109"/>
      <c r="C498" s="44"/>
      <c r="D498" s="44"/>
      <c r="E498" s="73">
        <f>IF(E495="","",DATE(YEAR(E495),MONTH(E495)+1,$D$2))</f>
        <v>46275</v>
      </c>
      <c r="F498" s="85" t="s">
        <v>83</v>
      </c>
      <c r="G498" s="86"/>
      <c r="H498" s="86"/>
      <c r="I498" s="110"/>
    </row>
    <row r="499" spans="1:9" ht="20.25" thickTop="1" thickBot="1" x14ac:dyDescent="0.45">
      <c r="B499" s="102">
        <f>IF(E499="","",YEAR(E499))</f>
        <v>2026</v>
      </c>
      <c r="C499" s="88">
        <f>IF(E499="","",MONTH(E499))</f>
        <v>9</v>
      </c>
      <c r="D499" s="49"/>
      <c r="E499" s="111">
        <f>IF(E498="","",IF(WORKDAY(WORKDAY(E498,-1,holiday),1,holiday)=E498,E498,WORKDAY(E498,1,holiday)))</f>
        <v>46275</v>
      </c>
      <c r="F499" s="44" t="s">
        <v>86</v>
      </c>
      <c r="G499" s="74">
        <f>IF(G493&lt;=H497,0,G493-H497)</f>
        <v>0</v>
      </c>
      <c r="H499" s="112">
        <f>IF(AND(G493=0,OR(H495=0,H495="")),0,IF(G499&gt;0,H497+H495,G493+H495))</f>
        <v>0</v>
      </c>
      <c r="I499" s="92" t="s">
        <v>87</v>
      </c>
    </row>
    <row r="500" spans="1:9" ht="20.25" thickTop="1" thickBot="1" x14ac:dyDescent="0.45">
      <c r="B500" s="113"/>
      <c r="C500" s="49"/>
      <c r="D500" s="49"/>
      <c r="E500" s="44"/>
      <c r="F500" s="50" t="str">
        <f>IF(E498="","",TEXT(E498+1,"m/d")&amp;"～"&amp;TEXT(E501,"m/d"))</f>
        <v>9/11～9/15</v>
      </c>
      <c r="G500" s="53" t="str">
        <f>IF(OR(H500="",H500=0),"",TEXT(E505,"m/d")&amp;"日引落リボ払い手数料②")</f>
        <v/>
      </c>
      <c r="H500" s="88">
        <f>IF(E498="","",G499*$G$2*(E501-E498)/D501)</f>
        <v>0</v>
      </c>
      <c r="I500" s="114"/>
    </row>
    <row r="501" spans="1:9" ht="20.25" thickTop="1" thickBot="1" x14ac:dyDescent="0.45">
      <c r="B501" s="113"/>
      <c r="C501" s="49"/>
      <c r="D501" s="88">
        <f>IF(B499="","",IF(OR(MOD(B499,400)=0,AND(MOD(B499,4)=0,MOD(B499,100)&lt;&gt;0)),366, 365))</f>
        <v>365</v>
      </c>
      <c r="E501" s="73">
        <f>IF(B499="","",IF($C$2="末",EOMONTH(DATE(B499,C499,1),0),DATE(B499,C499,$C$2)))</f>
        <v>46280</v>
      </c>
      <c r="F501" s="74" t="str">
        <f>C499&amp;"月締め日"</f>
        <v>9月締め日</v>
      </c>
      <c r="G501" s="50" t="str">
        <f>IF(E505="","",TEXT(E505,"m/d")&amp;"日引落")</f>
        <v>10/13日引落</v>
      </c>
      <c r="H501" s="74">
        <f>IF(E498="","",ROUNDDOWN(H500+H496,0))</f>
        <v>0</v>
      </c>
      <c r="I501" s="97" t="s">
        <v>82</v>
      </c>
    </row>
    <row r="502" spans="1:9" ht="20.25" thickTop="1" thickBot="1" x14ac:dyDescent="0.45">
      <c r="B502" s="115"/>
      <c r="C502" s="99"/>
      <c r="D502" s="100">
        <f>IF(B499="","",IF(OR(MOD(B505,400)=0,AND(MOD(B505,4)=0,MOD(B505,100)&lt;&gt;0)),366, 365))</f>
        <v>365</v>
      </c>
      <c r="E502" s="101"/>
      <c r="F502" s="51" t="str">
        <f>IF(E501="","",TEXT(E501+1,"m/d")&amp;"～"&amp;TEXT(E504,"m/d"))</f>
        <v>9/16～10/10</v>
      </c>
      <c r="G502" s="52" t="str">
        <f>IF(OR(H502="",H502=0),"",TEXT(E511,"m/d")&amp;"日引落リボ払い手数料①")</f>
        <v/>
      </c>
      <c r="H502" s="116">
        <f>IF(E501="","",IF($C$2="末",G499*$G$2*$D$2/D502,G499*$G$2*((EOMONTH(E501,0)-E501)/D501+$D$2/D502)))</f>
        <v>0</v>
      </c>
      <c r="I502" s="117"/>
    </row>
    <row r="503" spans="1:9" ht="20.25" thickTop="1" thickBot="1" x14ac:dyDescent="0.45">
      <c r="A503" s="78">
        <v>83</v>
      </c>
      <c r="B503" s="104"/>
      <c r="C503" s="105"/>
      <c r="D503" s="105"/>
      <c r="E503" s="106"/>
      <c r="F503" s="48" t="s">
        <v>23</v>
      </c>
      <c r="G503" s="118"/>
      <c r="H503" s="82">
        <v>5000</v>
      </c>
      <c r="I503" s="83" t="s">
        <v>85</v>
      </c>
    </row>
    <row r="504" spans="1:9" ht="20.25" thickTop="1" thickBot="1" x14ac:dyDescent="0.45">
      <c r="B504" s="109"/>
      <c r="C504" s="44"/>
      <c r="D504" s="44"/>
      <c r="E504" s="73">
        <f>IF(E501="","",DATE(YEAR(E501),MONTH(E501)+1,$D$2))</f>
        <v>46305</v>
      </c>
      <c r="F504" s="85" t="s">
        <v>83</v>
      </c>
      <c r="G504" s="86"/>
      <c r="H504" s="86"/>
      <c r="I504" s="110"/>
    </row>
    <row r="505" spans="1:9" ht="20.25" thickTop="1" thickBot="1" x14ac:dyDescent="0.45">
      <c r="B505" s="102">
        <f>IF(E505="","",YEAR(E505))</f>
        <v>2026</v>
      </c>
      <c r="C505" s="88">
        <f>IF(E505="","",MONTH(E505))</f>
        <v>10</v>
      </c>
      <c r="D505" s="49"/>
      <c r="E505" s="111">
        <f>IF(E504="","",IF(WORKDAY(WORKDAY(E504,-1,holiday),1,holiday)=E504,E504,WORKDAY(E504,1,holiday)))</f>
        <v>46308</v>
      </c>
      <c r="F505" s="44" t="s">
        <v>86</v>
      </c>
      <c r="G505" s="74">
        <f>IF(G499&lt;=H503,0,G499-H503)</f>
        <v>0</v>
      </c>
      <c r="H505" s="112">
        <f>IF(AND(G499=0,OR(H501=0,H501="")),0,IF(G505&gt;0,H503+H501,G499+H501))</f>
        <v>0</v>
      </c>
      <c r="I505" s="92" t="s">
        <v>87</v>
      </c>
    </row>
    <row r="506" spans="1:9" ht="20.25" thickTop="1" thickBot="1" x14ac:dyDescent="0.45">
      <c r="B506" s="113"/>
      <c r="C506" s="49"/>
      <c r="D506" s="49"/>
      <c r="E506" s="44"/>
      <c r="F506" s="50" t="str">
        <f>IF(E504="","",TEXT(E504+1,"m/d")&amp;"～"&amp;TEXT(E507,"m/d"))</f>
        <v>10/11～10/15</v>
      </c>
      <c r="G506" s="53" t="str">
        <f>IF(OR(H506="",H506=0),"",TEXT(E511,"m/d")&amp;"日引落リボ払い手数料②")</f>
        <v/>
      </c>
      <c r="H506" s="88">
        <f>IF(E504="","",G505*$G$2*(E507-E504)/D507)</f>
        <v>0</v>
      </c>
      <c r="I506" s="114"/>
    </row>
    <row r="507" spans="1:9" ht="20.25" thickTop="1" thickBot="1" x14ac:dyDescent="0.45">
      <c r="B507" s="113"/>
      <c r="C507" s="49"/>
      <c r="D507" s="88">
        <f>IF(B505="","",IF(OR(MOD(B505,400)=0,AND(MOD(B505,4)=0,MOD(B505,100)&lt;&gt;0)),366, 365))</f>
        <v>365</v>
      </c>
      <c r="E507" s="73">
        <f>IF(B505="","",IF($C$2="末",EOMONTH(DATE(B505,C505,1),0),DATE(B505,C505,$C$2)))</f>
        <v>46310</v>
      </c>
      <c r="F507" s="74" t="str">
        <f>C505&amp;"月締め日"</f>
        <v>10月締め日</v>
      </c>
      <c r="G507" s="50" t="str">
        <f>IF(E511="","",TEXT(E511,"m/d")&amp;"日引落")</f>
        <v>11/10日引落</v>
      </c>
      <c r="H507" s="74">
        <f>IF(E504="","",ROUNDDOWN(H506+H502,0))</f>
        <v>0</v>
      </c>
      <c r="I507" s="97" t="s">
        <v>82</v>
      </c>
    </row>
    <row r="508" spans="1:9" ht="20.25" thickTop="1" thickBot="1" x14ac:dyDescent="0.45">
      <c r="B508" s="115"/>
      <c r="C508" s="99"/>
      <c r="D508" s="100">
        <f>IF(B505="","",IF(OR(MOD(B511,400)=0,AND(MOD(B511,4)=0,MOD(B511,100)&lt;&gt;0)),366, 365))</f>
        <v>365</v>
      </c>
      <c r="E508" s="101"/>
      <c r="F508" s="51" t="str">
        <f>IF(E507="","",TEXT(E507+1,"m/d")&amp;"～"&amp;TEXT(E510,"m/d"))</f>
        <v>10/16～11/10</v>
      </c>
      <c r="G508" s="52" t="str">
        <f>IF(OR(H508="",H508=0),"",TEXT(E517,"m/d")&amp;"日引落リボ払い手数料①")</f>
        <v/>
      </c>
      <c r="H508" s="116">
        <f>IF(E507="","",IF($C$2="末",G505*$G$2*$D$2/D508,G505*$G$2*((EOMONTH(E507,0)-E507)/D507+$D$2/D508)))</f>
        <v>0</v>
      </c>
      <c r="I508" s="117"/>
    </row>
    <row r="509" spans="1:9" ht="20.25" thickTop="1" thickBot="1" x14ac:dyDescent="0.45">
      <c r="A509" s="78">
        <v>84</v>
      </c>
      <c r="B509" s="104"/>
      <c r="C509" s="105"/>
      <c r="D509" s="105"/>
      <c r="E509" s="106"/>
      <c r="F509" s="48" t="s">
        <v>23</v>
      </c>
      <c r="G509" s="118"/>
      <c r="H509" s="82">
        <v>5000</v>
      </c>
      <c r="I509" s="83" t="s">
        <v>85</v>
      </c>
    </row>
    <row r="510" spans="1:9" ht="20.25" thickTop="1" thickBot="1" x14ac:dyDescent="0.45">
      <c r="B510" s="109"/>
      <c r="C510" s="44"/>
      <c r="D510" s="44"/>
      <c r="E510" s="73">
        <f>IF(E507="","",DATE(YEAR(E507),MONTH(E507)+1,$D$2))</f>
        <v>46336</v>
      </c>
      <c r="F510" s="85" t="s">
        <v>83</v>
      </c>
      <c r="G510" s="86"/>
      <c r="H510" s="86"/>
      <c r="I510" s="110"/>
    </row>
    <row r="511" spans="1:9" ht="20.25" thickTop="1" thickBot="1" x14ac:dyDescent="0.45">
      <c r="B511" s="102">
        <f>IF(E511="","",YEAR(E511))</f>
        <v>2026</v>
      </c>
      <c r="C511" s="88">
        <f>IF(E511="","",MONTH(E511))</f>
        <v>11</v>
      </c>
      <c r="D511" s="49"/>
      <c r="E511" s="111">
        <f>IF(E510="","",IF(WORKDAY(WORKDAY(E510,-1,holiday),1,holiday)=E510,E510,WORKDAY(E510,1,holiday)))</f>
        <v>46336</v>
      </c>
      <c r="F511" s="44" t="s">
        <v>86</v>
      </c>
      <c r="G511" s="74">
        <f>IF(G505&lt;=H509,0,G505-H509)</f>
        <v>0</v>
      </c>
      <c r="H511" s="112">
        <f>IF(AND(G505=0,OR(H507=0,H507="")),0,IF(G511&gt;0,H509+H507,G505+H507))</f>
        <v>0</v>
      </c>
      <c r="I511" s="92" t="s">
        <v>87</v>
      </c>
    </row>
    <row r="512" spans="1:9" ht="20.25" thickTop="1" thickBot="1" x14ac:dyDescent="0.45">
      <c r="B512" s="113"/>
      <c r="C512" s="49"/>
      <c r="D512" s="49"/>
      <c r="E512" s="44"/>
      <c r="F512" s="50" t="str">
        <f>IF(E510="","",TEXT(E510+1,"m/d")&amp;"～"&amp;TEXT(E513,"m/d"))</f>
        <v>11/11～11/15</v>
      </c>
      <c r="G512" s="53" t="str">
        <f>IF(OR(H512="",H512=0),"",TEXT(E517,"m/d")&amp;"日引落リボ払い手数料②")</f>
        <v/>
      </c>
      <c r="H512" s="88">
        <f>IF(E510="","",G511*$G$2*(E513-E510)/D513)</f>
        <v>0</v>
      </c>
      <c r="I512" s="114"/>
    </row>
    <row r="513" spans="1:9" ht="20.25" thickTop="1" thickBot="1" x14ac:dyDescent="0.45">
      <c r="B513" s="113"/>
      <c r="C513" s="49"/>
      <c r="D513" s="88">
        <f>IF(B511="","",IF(OR(MOD(B511,400)=0,AND(MOD(B511,4)=0,MOD(B511,100)&lt;&gt;0)),366, 365))</f>
        <v>365</v>
      </c>
      <c r="E513" s="73">
        <f>IF(B511="","",IF($C$2="末",EOMONTH(DATE(B511,C511,1),0),DATE(B511,C511,$C$2)))</f>
        <v>46341</v>
      </c>
      <c r="F513" s="74" t="str">
        <f>C511&amp;"月締め日"</f>
        <v>11月締め日</v>
      </c>
      <c r="G513" s="50" t="str">
        <f>IF(E517="","",TEXT(E517,"m/d")&amp;"日引落")</f>
        <v>12/10日引落</v>
      </c>
      <c r="H513" s="74">
        <f>IF(E510="","",ROUNDDOWN(H512+H508,0))</f>
        <v>0</v>
      </c>
      <c r="I513" s="97" t="s">
        <v>82</v>
      </c>
    </row>
    <row r="514" spans="1:9" ht="20.25" thickTop="1" thickBot="1" x14ac:dyDescent="0.45">
      <c r="B514" s="115"/>
      <c r="C514" s="99"/>
      <c r="D514" s="100">
        <f>IF(B511="","",IF(OR(MOD(B517,400)=0,AND(MOD(B517,4)=0,MOD(B517,100)&lt;&gt;0)),366, 365))</f>
        <v>365</v>
      </c>
      <c r="E514" s="101"/>
      <c r="F514" s="51" t="str">
        <f>IF(E513="","",TEXT(E513+1,"m/d")&amp;"～"&amp;TEXT(E516,"m/d"))</f>
        <v>11/16～12/10</v>
      </c>
      <c r="G514" s="52" t="str">
        <f>IF(OR(H514="",H514=0),"",TEXT(E523,"m/d")&amp;"日引落リボ払い手数料①")</f>
        <v/>
      </c>
      <c r="H514" s="116">
        <f>IF(E513="","",IF($C$2="末",G511*$G$2*$D$2/D514,G511*$G$2*((EOMONTH(E513,0)-E513)/D513+$D$2/D514)))</f>
        <v>0</v>
      </c>
      <c r="I514" s="117"/>
    </row>
    <row r="515" spans="1:9" ht="20.25" thickTop="1" thickBot="1" x14ac:dyDescent="0.45">
      <c r="A515" s="78">
        <v>85</v>
      </c>
      <c r="B515" s="104"/>
      <c r="C515" s="105"/>
      <c r="D515" s="105"/>
      <c r="E515" s="106"/>
      <c r="F515" s="48" t="s">
        <v>23</v>
      </c>
      <c r="G515" s="118"/>
      <c r="H515" s="82">
        <v>5000</v>
      </c>
      <c r="I515" s="83" t="s">
        <v>85</v>
      </c>
    </row>
    <row r="516" spans="1:9" ht="20.25" thickTop="1" thickBot="1" x14ac:dyDescent="0.45">
      <c r="B516" s="109"/>
      <c r="C516" s="44"/>
      <c r="D516" s="44"/>
      <c r="E516" s="73">
        <f>IF(E513="","",DATE(YEAR(E513),MONTH(E513)+1,$D$2))</f>
        <v>46366</v>
      </c>
      <c r="F516" s="85" t="s">
        <v>83</v>
      </c>
      <c r="G516" s="86"/>
      <c r="H516" s="86"/>
      <c r="I516" s="110"/>
    </row>
    <row r="517" spans="1:9" ht="20.25" thickTop="1" thickBot="1" x14ac:dyDescent="0.45">
      <c r="B517" s="102">
        <f>IF(E517="","",YEAR(E517))</f>
        <v>2026</v>
      </c>
      <c r="C517" s="88">
        <f>IF(E517="","",MONTH(E517))</f>
        <v>12</v>
      </c>
      <c r="D517" s="49"/>
      <c r="E517" s="111">
        <f>IF(E516="","",IF(WORKDAY(WORKDAY(E516,-1,holiday),1,holiday)=E516,E516,WORKDAY(E516,1,holiday)))</f>
        <v>46366</v>
      </c>
      <c r="F517" s="44" t="s">
        <v>86</v>
      </c>
      <c r="G517" s="74">
        <f>IF(G511&lt;=H515,0,G511-H515)</f>
        <v>0</v>
      </c>
      <c r="H517" s="112">
        <f>IF(AND(G511=0,OR(H513=0,H513="")),0,IF(G517&gt;0,H515+H513,G511+H513))</f>
        <v>0</v>
      </c>
      <c r="I517" s="92" t="s">
        <v>87</v>
      </c>
    </row>
    <row r="518" spans="1:9" ht="20.25" thickTop="1" thickBot="1" x14ac:dyDescent="0.45">
      <c r="B518" s="113"/>
      <c r="C518" s="49"/>
      <c r="D518" s="49"/>
      <c r="E518" s="44"/>
      <c r="F518" s="50" t="str">
        <f>IF(E516="","",TEXT(E516+1,"m/d")&amp;"～"&amp;TEXT(E519,"m/d"))</f>
        <v>12/11～12/15</v>
      </c>
      <c r="G518" s="53" t="str">
        <f>IF(OR(H518="",H518=0),"",TEXT(E523,"m/d")&amp;"日引落リボ払い手数料②")</f>
        <v/>
      </c>
      <c r="H518" s="88">
        <f>IF(E516="","",G517*$G$2*(E519-E516)/D519)</f>
        <v>0</v>
      </c>
      <c r="I518" s="114"/>
    </row>
    <row r="519" spans="1:9" ht="20.25" thickTop="1" thickBot="1" x14ac:dyDescent="0.45">
      <c r="B519" s="113"/>
      <c r="C519" s="49"/>
      <c r="D519" s="88">
        <f>IF(B517="","",IF(OR(MOD(B517,400)=0,AND(MOD(B517,4)=0,MOD(B517,100)&lt;&gt;0)),366, 365))</f>
        <v>365</v>
      </c>
      <c r="E519" s="73">
        <f>IF(B517="","",IF($C$2="末",EOMONTH(DATE(B517,C517,1),0),DATE(B517,C517,$C$2)))</f>
        <v>46371</v>
      </c>
      <c r="F519" s="74" t="str">
        <f>C517&amp;"月締め日"</f>
        <v>12月締め日</v>
      </c>
      <c r="G519" s="50" t="str">
        <f>IF(E523="","",TEXT(E523,"m/d")&amp;"日引落")</f>
        <v>1/12日引落</v>
      </c>
      <c r="H519" s="74">
        <f>IF(E516="","",ROUNDDOWN(H518+H514,0))</f>
        <v>0</v>
      </c>
      <c r="I519" s="97" t="s">
        <v>82</v>
      </c>
    </row>
    <row r="520" spans="1:9" ht="20.25" thickTop="1" thickBot="1" x14ac:dyDescent="0.45">
      <c r="B520" s="115"/>
      <c r="C520" s="99"/>
      <c r="D520" s="100">
        <f>IF(B517="","",IF(OR(MOD(B523,400)=0,AND(MOD(B523,4)=0,MOD(B523,100)&lt;&gt;0)),366, 365))</f>
        <v>365</v>
      </c>
      <c r="E520" s="101"/>
      <c r="F520" s="51" t="str">
        <f>IF(E519="","",TEXT(E519+1,"m/d")&amp;"～"&amp;TEXT(E522,"m/d"))</f>
        <v>12/16～1/10</v>
      </c>
      <c r="G520" s="52" t="str">
        <f>IF(OR(H520="",H520=0),"",TEXT(E529,"m/d")&amp;"日引落リボ払い手数料①")</f>
        <v/>
      </c>
      <c r="H520" s="116">
        <f>IF(E519="","",IF($C$2="末",G517*$G$2*$D$2/D520,G517*$G$2*((EOMONTH(E519,0)-E519)/D519+$D$2/D520)))</f>
        <v>0</v>
      </c>
      <c r="I520" s="117"/>
    </row>
    <row r="521" spans="1:9" ht="20.25" thickTop="1" thickBot="1" x14ac:dyDescent="0.45">
      <c r="A521" s="78">
        <v>86</v>
      </c>
      <c r="B521" s="104"/>
      <c r="C521" s="105"/>
      <c r="D521" s="105"/>
      <c r="E521" s="106"/>
      <c r="F521" s="48" t="s">
        <v>23</v>
      </c>
      <c r="G521" s="118"/>
      <c r="H521" s="82">
        <v>5000</v>
      </c>
      <c r="I521" s="83" t="s">
        <v>85</v>
      </c>
    </row>
    <row r="522" spans="1:9" ht="20.25" thickTop="1" thickBot="1" x14ac:dyDescent="0.45">
      <c r="B522" s="109"/>
      <c r="C522" s="44"/>
      <c r="D522" s="44"/>
      <c r="E522" s="73">
        <f>IF(E519="","",DATE(YEAR(E519),MONTH(E519)+1,$D$2))</f>
        <v>46397</v>
      </c>
      <c r="F522" s="85" t="s">
        <v>83</v>
      </c>
      <c r="G522" s="86"/>
      <c r="H522" s="86"/>
      <c r="I522" s="110"/>
    </row>
    <row r="523" spans="1:9" ht="20.25" thickTop="1" thickBot="1" x14ac:dyDescent="0.45">
      <c r="B523" s="102">
        <f>IF(E523="","",YEAR(E523))</f>
        <v>2027</v>
      </c>
      <c r="C523" s="88">
        <f>IF(E523="","",MONTH(E523))</f>
        <v>1</v>
      </c>
      <c r="D523" s="49"/>
      <c r="E523" s="111">
        <f>IF(E522="","",IF(WORKDAY(WORKDAY(E522,-1,holiday),1,holiday)=E522,E522,WORKDAY(E522,1,holiday)))</f>
        <v>46399</v>
      </c>
      <c r="F523" s="44" t="s">
        <v>86</v>
      </c>
      <c r="G523" s="74">
        <f>IF(G517&lt;=H521,0,G517-H521)</f>
        <v>0</v>
      </c>
      <c r="H523" s="112">
        <f>IF(AND(G517=0,OR(H519=0,H519="")),0,IF(G523&gt;0,H521+H519,G517+H519))</f>
        <v>0</v>
      </c>
      <c r="I523" s="92" t="s">
        <v>87</v>
      </c>
    </row>
    <row r="524" spans="1:9" ht="20.25" thickTop="1" thickBot="1" x14ac:dyDescent="0.45">
      <c r="B524" s="113"/>
      <c r="C524" s="49"/>
      <c r="D524" s="49"/>
      <c r="E524" s="44"/>
      <c r="F524" s="50" t="str">
        <f>IF(E522="","",TEXT(E522+1,"m/d")&amp;"～"&amp;TEXT(E525,"m/d"))</f>
        <v>1/11～1/15</v>
      </c>
      <c r="G524" s="53" t="str">
        <f>IF(OR(H524="",H524=0),"",TEXT(E529,"m/d")&amp;"日引落リボ払い手数料②")</f>
        <v/>
      </c>
      <c r="H524" s="88">
        <f>IF(E522="","",G523*$G$2*(E525-E522)/D525)</f>
        <v>0</v>
      </c>
      <c r="I524" s="114"/>
    </row>
    <row r="525" spans="1:9" ht="20.25" thickTop="1" thickBot="1" x14ac:dyDescent="0.45">
      <c r="B525" s="113"/>
      <c r="C525" s="49"/>
      <c r="D525" s="88">
        <f>IF(B523="","",IF(OR(MOD(B523,400)=0,AND(MOD(B523,4)=0,MOD(B523,100)&lt;&gt;0)),366, 365))</f>
        <v>365</v>
      </c>
      <c r="E525" s="73">
        <f>IF(B523="","",IF($C$2="末",EOMONTH(DATE(B523,C523,1),0),DATE(B523,C523,$C$2)))</f>
        <v>46402</v>
      </c>
      <c r="F525" s="74" t="str">
        <f>C523&amp;"月締め日"</f>
        <v>1月締め日</v>
      </c>
      <c r="G525" s="50" t="str">
        <f>IF(E529="","",TEXT(E529,"m/d")&amp;"日引落")</f>
        <v>2/10日引落</v>
      </c>
      <c r="H525" s="74">
        <f>IF(E522="","",ROUNDDOWN(H524+H520,0))</f>
        <v>0</v>
      </c>
      <c r="I525" s="97" t="s">
        <v>82</v>
      </c>
    </row>
    <row r="526" spans="1:9" ht="20.25" thickTop="1" thickBot="1" x14ac:dyDescent="0.45">
      <c r="B526" s="115"/>
      <c r="C526" s="99"/>
      <c r="D526" s="100">
        <f>IF(B523="","",IF(OR(MOD(B529,400)=0,AND(MOD(B529,4)=0,MOD(B529,100)&lt;&gt;0)),366, 365))</f>
        <v>365</v>
      </c>
      <c r="E526" s="101"/>
      <c r="F526" s="51" t="str">
        <f>IF(E525="","",TEXT(E525+1,"m/d")&amp;"～"&amp;TEXT(E528,"m/d"))</f>
        <v>1/16～2/10</v>
      </c>
      <c r="G526" s="52" t="str">
        <f>IF(OR(H526="",H526=0),"",TEXT(E535,"m/d")&amp;"日引落リボ払い手数料①")</f>
        <v/>
      </c>
      <c r="H526" s="116">
        <f>IF(E525="","",IF($C$2="末",G523*$G$2*$D$2/D526,G523*$G$2*((EOMONTH(E525,0)-E525)/D525+$D$2/D526)))</f>
        <v>0</v>
      </c>
      <c r="I526" s="117"/>
    </row>
    <row r="527" spans="1:9" ht="20.25" thickTop="1" thickBot="1" x14ac:dyDescent="0.45">
      <c r="A527" s="78">
        <v>87</v>
      </c>
      <c r="B527" s="104"/>
      <c r="C527" s="105"/>
      <c r="D527" s="105"/>
      <c r="E527" s="106"/>
      <c r="F527" s="48" t="s">
        <v>23</v>
      </c>
      <c r="G527" s="118"/>
      <c r="H527" s="82">
        <v>5000</v>
      </c>
      <c r="I527" s="83" t="s">
        <v>85</v>
      </c>
    </row>
    <row r="528" spans="1:9" ht="20.25" thickTop="1" thickBot="1" x14ac:dyDescent="0.45">
      <c r="B528" s="109"/>
      <c r="C528" s="44"/>
      <c r="D528" s="44"/>
      <c r="E528" s="73">
        <f>IF(E525="","",DATE(YEAR(E525),MONTH(E525)+1,$D$2))</f>
        <v>46428</v>
      </c>
      <c r="F528" s="85" t="s">
        <v>83</v>
      </c>
      <c r="G528" s="86"/>
      <c r="H528" s="86"/>
      <c r="I528" s="110"/>
    </row>
    <row r="529" spans="1:9" ht="20.25" thickTop="1" thickBot="1" x14ac:dyDescent="0.45">
      <c r="B529" s="102">
        <f>IF(E529="","",YEAR(E529))</f>
        <v>2027</v>
      </c>
      <c r="C529" s="88">
        <f>IF(E529="","",MONTH(E529))</f>
        <v>2</v>
      </c>
      <c r="D529" s="49"/>
      <c r="E529" s="111">
        <f>IF(E528="","",IF(WORKDAY(WORKDAY(E528,-1,holiday),1,holiday)=E528,E528,WORKDAY(E528,1,holiday)))</f>
        <v>46428</v>
      </c>
      <c r="F529" s="44" t="s">
        <v>86</v>
      </c>
      <c r="G529" s="74">
        <f>IF(G523&lt;=H527,0,G523-H527)</f>
        <v>0</v>
      </c>
      <c r="H529" s="112">
        <f>IF(AND(G523=0,OR(H525=0,H525="")),0,IF(G529&gt;0,H527+H525,G523+H525))</f>
        <v>0</v>
      </c>
      <c r="I529" s="92" t="s">
        <v>87</v>
      </c>
    </row>
    <row r="530" spans="1:9" ht="20.25" thickTop="1" thickBot="1" x14ac:dyDescent="0.45">
      <c r="B530" s="113"/>
      <c r="C530" s="49"/>
      <c r="D530" s="49"/>
      <c r="E530" s="44"/>
      <c r="F530" s="50" t="str">
        <f>IF(E528="","",TEXT(E528+1,"m/d")&amp;"～"&amp;TEXT(E531,"m/d"))</f>
        <v>2/11～2/15</v>
      </c>
      <c r="G530" s="53" t="str">
        <f>IF(OR(H530="",H530=0),"",TEXT(E535,"m/d")&amp;"日引落リボ払い手数料②")</f>
        <v/>
      </c>
      <c r="H530" s="88">
        <f>IF(E528="","",G529*$G$2*(E531-E528)/D531)</f>
        <v>0</v>
      </c>
      <c r="I530" s="114"/>
    </row>
    <row r="531" spans="1:9" ht="20.25" thickTop="1" thickBot="1" x14ac:dyDescent="0.45">
      <c r="B531" s="113"/>
      <c r="C531" s="49"/>
      <c r="D531" s="88">
        <f>IF(B529="","",IF(OR(MOD(B529,400)=0,AND(MOD(B529,4)=0,MOD(B529,100)&lt;&gt;0)),366, 365))</f>
        <v>365</v>
      </c>
      <c r="E531" s="73">
        <f>IF(B529="","",IF($C$2="末",EOMONTH(DATE(B529,C529,1),0),DATE(B529,C529,$C$2)))</f>
        <v>46433</v>
      </c>
      <c r="F531" s="74" t="str">
        <f>C529&amp;"月締め日"</f>
        <v>2月締め日</v>
      </c>
      <c r="G531" s="50" t="str">
        <f>IF(E535="","",TEXT(E535,"m/d")&amp;"日引落")</f>
        <v>3/10日引落</v>
      </c>
      <c r="H531" s="74">
        <f>IF(E528="","",ROUNDDOWN(H530+H526,0))</f>
        <v>0</v>
      </c>
      <c r="I531" s="97" t="s">
        <v>82</v>
      </c>
    </row>
    <row r="532" spans="1:9" ht="20.25" thickTop="1" thickBot="1" x14ac:dyDescent="0.45">
      <c r="B532" s="115"/>
      <c r="C532" s="99"/>
      <c r="D532" s="100">
        <f>IF(B529="","",IF(OR(MOD(B535,400)=0,AND(MOD(B535,4)=0,MOD(B535,100)&lt;&gt;0)),366, 365))</f>
        <v>365</v>
      </c>
      <c r="E532" s="101"/>
      <c r="F532" s="51" t="str">
        <f>IF(E531="","",TEXT(E531+1,"m/d")&amp;"～"&amp;TEXT(E534,"m/d"))</f>
        <v>2/16～3/10</v>
      </c>
      <c r="G532" s="52" t="str">
        <f>IF(OR(H532="",H532=0),"",TEXT(E541,"m/d")&amp;"日引落リボ払い手数料①")</f>
        <v/>
      </c>
      <c r="H532" s="116">
        <f>IF(E531="","",IF($C$2="末",G529*$G$2*$D$2/D532,G529*$G$2*((EOMONTH(E531,0)-E531)/D531+$D$2/D532)))</f>
        <v>0</v>
      </c>
      <c r="I532" s="117"/>
    </row>
    <row r="533" spans="1:9" ht="20.25" thickTop="1" thickBot="1" x14ac:dyDescent="0.45">
      <c r="A533" s="78">
        <v>88</v>
      </c>
      <c r="B533" s="104"/>
      <c r="C533" s="105"/>
      <c r="D533" s="105"/>
      <c r="E533" s="106"/>
      <c r="F533" s="48" t="s">
        <v>23</v>
      </c>
      <c r="G533" s="118"/>
      <c r="H533" s="82">
        <v>5000</v>
      </c>
      <c r="I533" s="83" t="s">
        <v>85</v>
      </c>
    </row>
    <row r="534" spans="1:9" ht="20.25" thickTop="1" thickBot="1" x14ac:dyDescent="0.45">
      <c r="B534" s="109"/>
      <c r="C534" s="44"/>
      <c r="D534" s="44"/>
      <c r="E534" s="73">
        <f>IF(E531="","",DATE(YEAR(E531),MONTH(E531)+1,$D$2))</f>
        <v>46456</v>
      </c>
      <c r="F534" s="85" t="s">
        <v>83</v>
      </c>
      <c r="G534" s="86"/>
      <c r="H534" s="86"/>
      <c r="I534" s="110"/>
    </row>
    <row r="535" spans="1:9" ht="20.25" thickTop="1" thickBot="1" x14ac:dyDescent="0.45">
      <c r="B535" s="102">
        <f>IF(E535="","",YEAR(E535))</f>
        <v>2027</v>
      </c>
      <c r="C535" s="88">
        <f>IF(E535="","",MONTH(E535))</f>
        <v>3</v>
      </c>
      <c r="D535" s="49"/>
      <c r="E535" s="111">
        <f>IF(E534="","",IF(WORKDAY(WORKDAY(E534,-1,holiday),1,holiday)=E534,E534,WORKDAY(E534,1,holiday)))</f>
        <v>46456</v>
      </c>
      <c r="F535" s="44" t="s">
        <v>86</v>
      </c>
      <c r="G535" s="74">
        <f>IF(G529&lt;=H533,0,G529-H533)</f>
        <v>0</v>
      </c>
      <c r="H535" s="112">
        <f>IF(AND(G529=0,OR(H531=0,H531="")),0,IF(G535&gt;0,H533+H531,G529+H531))</f>
        <v>0</v>
      </c>
      <c r="I535" s="92" t="s">
        <v>87</v>
      </c>
    </row>
    <row r="536" spans="1:9" ht="20.25" thickTop="1" thickBot="1" x14ac:dyDescent="0.45">
      <c r="B536" s="113"/>
      <c r="C536" s="49"/>
      <c r="D536" s="49"/>
      <c r="E536" s="44"/>
      <c r="F536" s="50" t="str">
        <f>IF(E534="","",TEXT(E534+1,"m/d")&amp;"～"&amp;TEXT(E537,"m/d"))</f>
        <v>3/11～3/15</v>
      </c>
      <c r="G536" s="53" t="str">
        <f>IF(OR(H536="",H536=0),"",TEXT(E541,"m/d")&amp;"日引落リボ払い手数料②")</f>
        <v/>
      </c>
      <c r="H536" s="88">
        <f>IF(E534="","",G535*$G$2*(E537-E534)/D537)</f>
        <v>0</v>
      </c>
      <c r="I536" s="114"/>
    </row>
    <row r="537" spans="1:9" ht="20.25" thickTop="1" thickBot="1" x14ac:dyDescent="0.45">
      <c r="B537" s="113"/>
      <c r="C537" s="49"/>
      <c r="D537" s="88">
        <f>IF(B535="","",IF(OR(MOD(B535,400)=0,AND(MOD(B535,4)=0,MOD(B535,100)&lt;&gt;0)),366, 365))</f>
        <v>365</v>
      </c>
      <c r="E537" s="73">
        <f>IF(B535="","",IF($C$2="末",EOMONTH(DATE(B535,C535,1),0),DATE(B535,C535,$C$2)))</f>
        <v>46461</v>
      </c>
      <c r="F537" s="74" t="str">
        <f>C535&amp;"月締め日"</f>
        <v>3月締め日</v>
      </c>
      <c r="G537" s="50" t="str">
        <f>IF(E541="","",TEXT(E541,"m/d")&amp;"日引落")</f>
        <v>4/12日引落</v>
      </c>
      <c r="H537" s="74">
        <f>IF(E534="","",ROUNDDOWN(H536+H532,0))</f>
        <v>0</v>
      </c>
      <c r="I537" s="97" t="s">
        <v>82</v>
      </c>
    </row>
    <row r="538" spans="1:9" ht="20.25" thickTop="1" thickBot="1" x14ac:dyDescent="0.45">
      <c r="B538" s="115"/>
      <c r="C538" s="99"/>
      <c r="D538" s="100">
        <f>IF(B535="","",IF(OR(MOD(B541,400)=0,AND(MOD(B541,4)=0,MOD(B541,100)&lt;&gt;0)),366, 365))</f>
        <v>365</v>
      </c>
      <c r="E538" s="101"/>
      <c r="F538" s="51" t="str">
        <f>IF(E537="","",TEXT(E537+1,"m/d")&amp;"～"&amp;TEXT(E540,"m/d"))</f>
        <v>3/16～4/10</v>
      </c>
      <c r="G538" s="52" t="str">
        <f>IF(OR(H538="",H538=0),"",TEXT(E547,"m/d")&amp;"日引落リボ払い手数料①")</f>
        <v/>
      </c>
      <c r="H538" s="116">
        <f>IF(E537="","",IF($C$2="末",G535*$G$2*$D$2/D538,G535*$G$2*((EOMONTH(E537,0)-E537)/D537+$D$2/D538)))</f>
        <v>0</v>
      </c>
      <c r="I538" s="117"/>
    </row>
    <row r="539" spans="1:9" ht="20.25" thickTop="1" thickBot="1" x14ac:dyDescent="0.45">
      <c r="A539" s="78">
        <v>89</v>
      </c>
      <c r="B539" s="104"/>
      <c r="C539" s="105"/>
      <c r="D539" s="105"/>
      <c r="E539" s="106"/>
      <c r="F539" s="48" t="s">
        <v>23</v>
      </c>
      <c r="G539" s="118"/>
      <c r="H539" s="82">
        <v>5000</v>
      </c>
      <c r="I539" s="83" t="s">
        <v>85</v>
      </c>
    </row>
    <row r="540" spans="1:9" ht="20.25" thickTop="1" thickBot="1" x14ac:dyDescent="0.45">
      <c r="B540" s="109"/>
      <c r="C540" s="44"/>
      <c r="D540" s="44"/>
      <c r="E540" s="73">
        <f>IF(E537="","",DATE(YEAR(E537),MONTH(E537)+1,$D$2))</f>
        <v>46487</v>
      </c>
      <c r="F540" s="85" t="s">
        <v>83</v>
      </c>
      <c r="G540" s="86"/>
      <c r="H540" s="86"/>
      <c r="I540" s="110"/>
    </row>
    <row r="541" spans="1:9" ht="20.25" thickTop="1" thickBot="1" x14ac:dyDescent="0.45">
      <c r="B541" s="102">
        <f>IF(E541="","",YEAR(E541))</f>
        <v>2027</v>
      </c>
      <c r="C541" s="88">
        <f>IF(E541="","",MONTH(E541))</f>
        <v>4</v>
      </c>
      <c r="D541" s="49"/>
      <c r="E541" s="111">
        <f>IF(E540="","",IF(WORKDAY(WORKDAY(E540,-1,holiday),1,holiday)=E540,E540,WORKDAY(E540,1,holiday)))</f>
        <v>46489</v>
      </c>
      <c r="F541" s="44" t="s">
        <v>86</v>
      </c>
      <c r="G541" s="74">
        <f>IF(G535&lt;=H539,0,G535-H539)</f>
        <v>0</v>
      </c>
      <c r="H541" s="112">
        <f>IF(AND(G535=0,OR(H537=0,H537="")),0,IF(G541&gt;0,H539+H537,G535+H537))</f>
        <v>0</v>
      </c>
      <c r="I541" s="92" t="s">
        <v>87</v>
      </c>
    </row>
    <row r="542" spans="1:9" ht="20.25" thickTop="1" thickBot="1" x14ac:dyDescent="0.45">
      <c r="B542" s="113"/>
      <c r="C542" s="49"/>
      <c r="D542" s="49"/>
      <c r="E542" s="44"/>
      <c r="F542" s="50" t="str">
        <f>IF(E540="","",TEXT(E540+1,"m/d")&amp;"～"&amp;TEXT(E543,"m/d"))</f>
        <v>4/11～4/15</v>
      </c>
      <c r="G542" s="53" t="str">
        <f>IF(OR(H542="",H542=0),"",TEXT(E547,"m/d")&amp;"日引落リボ払い手数料②")</f>
        <v/>
      </c>
      <c r="H542" s="88">
        <f>IF(E540="","",G541*$G$2*(E543-E540)/D543)</f>
        <v>0</v>
      </c>
      <c r="I542" s="114"/>
    </row>
    <row r="543" spans="1:9" ht="20.25" thickTop="1" thickBot="1" x14ac:dyDescent="0.45">
      <c r="B543" s="113"/>
      <c r="C543" s="49"/>
      <c r="D543" s="88">
        <f>IF(B541="","",IF(OR(MOD(B541,400)=0,AND(MOD(B541,4)=0,MOD(B541,100)&lt;&gt;0)),366, 365))</f>
        <v>365</v>
      </c>
      <c r="E543" s="73">
        <f>IF(B541="","",IF($C$2="末",EOMONTH(DATE(B541,C541,1),0),DATE(B541,C541,$C$2)))</f>
        <v>46492</v>
      </c>
      <c r="F543" s="74" t="str">
        <f>C541&amp;"月締め日"</f>
        <v>4月締め日</v>
      </c>
      <c r="G543" s="50" t="str">
        <f>IF(E547="","",TEXT(E547,"m/d")&amp;"日引落")</f>
        <v>5/10日引落</v>
      </c>
      <c r="H543" s="74">
        <f>IF(E540="","",ROUNDDOWN(H542+H538,0))</f>
        <v>0</v>
      </c>
      <c r="I543" s="97" t="s">
        <v>82</v>
      </c>
    </row>
    <row r="544" spans="1:9" ht="20.25" thickTop="1" thickBot="1" x14ac:dyDescent="0.45">
      <c r="B544" s="115"/>
      <c r="C544" s="99"/>
      <c r="D544" s="100">
        <f>IF(B541="","",IF(OR(MOD(B547,400)=0,AND(MOD(B547,4)=0,MOD(B547,100)&lt;&gt;0)),366, 365))</f>
        <v>365</v>
      </c>
      <c r="E544" s="101"/>
      <c r="F544" s="51" t="str">
        <f>IF(E543="","",TEXT(E543+1,"m/d")&amp;"～"&amp;TEXT(E546,"m/d"))</f>
        <v>4/16～5/10</v>
      </c>
      <c r="G544" s="52" t="str">
        <f>IF(OR(H544="",H544=0),"",TEXT(E553,"m/d")&amp;"日引落リボ払い手数料①")</f>
        <v/>
      </c>
      <c r="H544" s="116">
        <f>IF(E543="","",IF($C$2="末",G541*$G$2*$D$2/D544,G541*$G$2*((EOMONTH(E543,0)-E543)/D543+$D$2/D544)))</f>
        <v>0</v>
      </c>
      <c r="I544" s="117"/>
    </row>
    <row r="545" spans="1:9" ht="20.25" thickTop="1" thickBot="1" x14ac:dyDescent="0.45">
      <c r="A545" s="78">
        <v>90</v>
      </c>
      <c r="B545" s="104"/>
      <c r="C545" s="105"/>
      <c r="D545" s="105"/>
      <c r="E545" s="106"/>
      <c r="F545" s="48" t="s">
        <v>23</v>
      </c>
      <c r="G545" s="118"/>
      <c r="H545" s="82">
        <v>5000</v>
      </c>
      <c r="I545" s="83" t="s">
        <v>85</v>
      </c>
    </row>
    <row r="546" spans="1:9" ht="20.25" thickTop="1" thickBot="1" x14ac:dyDescent="0.45">
      <c r="B546" s="109"/>
      <c r="C546" s="44"/>
      <c r="D546" s="44"/>
      <c r="E546" s="73">
        <f>IF(E543="","",DATE(YEAR(E543),MONTH(E543)+1,$D$2))</f>
        <v>46517</v>
      </c>
      <c r="F546" s="85" t="s">
        <v>83</v>
      </c>
      <c r="G546" s="86"/>
      <c r="H546" s="86"/>
      <c r="I546" s="110"/>
    </row>
    <row r="547" spans="1:9" ht="20.25" thickTop="1" thickBot="1" x14ac:dyDescent="0.45">
      <c r="B547" s="102">
        <f>IF(E547="","",YEAR(E547))</f>
        <v>2027</v>
      </c>
      <c r="C547" s="88">
        <f>IF(E547="","",MONTH(E547))</f>
        <v>5</v>
      </c>
      <c r="D547" s="49"/>
      <c r="E547" s="111">
        <f>IF(E546="","",IF(WORKDAY(WORKDAY(E546,-1,holiday),1,holiday)=E546,E546,WORKDAY(E546,1,holiday)))</f>
        <v>46517</v>
      </c>
      <c r="F547" s="44" t="s">
        <v>86</v>
      </c>
      <c r="G547" s="74">
        <f>IF(G541&lt;=H545,0,G541-H545)</f>
        <v>0</v>
      </c>
      <c r="H547" s="112">
        <f>IF(AND(G541=0,OR(H543=0,H543="")),0,IF(G547&gt;0,H545+H543,G541+H543))</f>
        <v>0</v>
      </c>
      <c r="I547" s="92" t="s">
        <v>87</v>
      </c>
    </row>
    <row r="548" spans="1:9" ht="20.25" thickTop="1" thickBot="1" x14ac:dyDescent="0.45">
      <c r="B548" s="113"/>
      <c r="C548" s="49"/>
      <c r="D548" s="49"/>
      <c r="E548" s="44"/>
      <c r="F548" s="50" t="str">
        <f>IF(E546="","",TEXT(E546+1,"m/d")&amp;"～"&amp;TEXT(E549,"m/d"))</f>
        <v>5/11～5/15</v>
      </c>
      <c r="G548" s="53" t="str">
        <f>IF(OR(H548="",H548=0),"",TEXT(E553,"m/d")&amp;"日引落リボ払い手数料②")</f>
        <v/>
      </c>
      <c r="H548" s="88">
        <f>IF(E546="","",G547*$G$2*(E549-E546)/D549)</f>
        <v>0</v>
      </c>
      <c r="I548" s="114"/>
    </row>
    <row r="549" spans="1:9" ht="20.25" thickTop="1" thickBot="1" x14ac:dyDescent="0.45">
      <c r="B549" s="113"/>
      <c r="C549" s="49"/>
      <c r="D549" s="88">
        <f>IF(B547="","",IF(OR(MOD(B547,400)=0,AND(MOD(B547,4)=0,MOD(B547,100)&lt;&gt;0)),366, 365))</f>
        <v>365</v>
      </c>
      <c r="E549" s="73">
        <f>IF(B547="","",IF($C$2="末",EOMONTH(DATE(B547,C547,1),0),DATE(B547,C547,$C$2)))</f>
        <v>46522</v>
      </c>
      <c r="F549" s="74" t="str">
        <f>C547&amp;"月締め日"</f>
        <v>5月締め日</v>
      </c>
      <c r="G549" s="50" t="str">
        <f>IF(E553="","",TEXT(E553,"m/d")&amp;"日引落")</f>
        <v>6/10日引落</v>
      </c>
      <c r="H549" s="74">
        <f>IF(E546="","",ROUNDDOWN(H548+H544,0))</f>
        <v>0</v>
      </c>
      <c r="I549" s="97" t="s">
        <v>82</v>
      </c>
    </row>
    <row r="550" spans="1:9" ht="20.25" thickTop="1" thickBot="1" x14ac:dyDescent="0.45">
      <c r="B550" s="115"/>
      <c r="C550" s="99"/>
      <c r="D550" s="100">
        <f>IF(B547="","",IF(OR(MOD(B553,400)=0,AND(MOD(B553,4)=0,MOD(B553,100)&lt;&gt;0)),366, 365))</f>
        <v>365</v>
      </c>
      <c r="E550" s="101"/>
      <c r="F550" s="51" t="str">
        <f>IF(E549="","",TEXT(E549+1,"m/d")&amp;"～"&amp;TEXT(E552,"m/d"))</f>
        <v>5/16～6/10</v>
      </c>
      <c r="G550" s="52" t="str">
        <f>IF(OR(H550="",H550=0),"",TEXT(E559,"m/d")&amp;"日引落リボ払い手数料①")</f>
        <v/>
      </c>
      <c r="H550" s="116">
        <f>IF(E549="","",IF($C$2="末",G547*$G$2*$D$2/D550,G547*$G$2*((EOMONTH(E549,0)-E549)/D549+$D$2/D550)))</f>
        <v>0</v>
      </c>
      <c r="I550" s="117"/>
    </row>
    <row r="551" spans="1:9" ht="20.25" thickTop="1" thickBot="1" x14ac:dyDescent="0.45">
      <c r="A551" s="78">
        <v>91</v>
      </c>
      <c r="B551" s="104"/>
      <c r="C551" s="105"/>
      <c r="D551" s="105"/>
      <c r="E551" s="106"/>
      <c r="F551" s="48" t="s">
        <v>23</v>
      </c>
      <c r="G551" s="118"/>
      <c r="H551" s="82">
        <v>5000</v>
      </c>
      <c r="I551" s="83" t="s">
        <v>85</v>
      </c>
    </row>
    <row r="552" spans="1:9" ht="20.25" thickTop="1" thickBot="1" x14ac:dyDescent="0.45">
      <c r="B552" s="109"/>
      <c r="C552" s="44"/>
      <c r="D552" s="44"/>
      <c r="E552" s="73">
        <f>IF(E549="","",DATE(YEAR(E549),MONTH(E549)+1,$D$2))</f>
        <v>46548</v>
      </c>
      <c r="F552" s="85" t="s">
        <v>83</v>
      </c>
      <c r="G552" s="86"/>
      <c r="H552" s="86"/>
      <c r="I552" s="110"/>
    </row>
    <row r="553" spans="1:9" ht="20.25" thickTop="1" thickBot="1" x14ac:dyDescent="0.45">
      <c r="B553" s="102">
        <f>IF(E553="","",YEAR(E553))</f>
        <v>2027</v>
      </c>
      <c r="C553" s="88">
        <f>IF(E553="","",MONTH(E553))</f>
        <v>6</v>
      </c>
      <c r="D553" s="49"/>
      <c r="E553" s="111">
        <f>IF(E552="","",IF(WORKDAY(WORKDAY(E552,-1,holiday),1,holiday)=E552,E552,WORKDAY(E552,1,holiday)))</f>
        <v>46548</v>
      </c>
      <c r="F553" s="44" t="s">
        <v>86</v>
      </c>
      <c r="G553" s="74">
        <f>IF(G547&lt;=H551,0,G547-H551)</f>
        <v>0</v>
      </c>
      <c r="H553" s="112">
        <f>IF(AND(G547=0,OR(H549=0,H549="")),0,IF(G553&gt;0,H551+H549,G547+H549))</f>
        <v>0</v>
      </c>
      <c r="I553" s="92" t="s">
        <v>87</v>
      </c>
    </row>
    <row r="554" spans="1:9" ht="20.25" thickTop="1" thickBot="1" x14ac:dyDescent="0.45">
      <c r="B554" s="113"/>
      <c r="C554" s="49"/>
      <c r="D554" s="49"/>
      <c r="E554" s="44"/>
      <c r="F554" s="50" t="str">
        <f>IF(E552="","",TEXT(E552+1,"m/d")&amp;"～"&amp;TEXT(E555,"m/d"))</f>
        <v>6/11～6/15</v>
      </c>
      <c r="G554" s="53" t="str">
        <f>IF(OR(H554="",H554=0),"",TEXT(E559,"m/d")&amp;"日引落リボ払い手数料②")</f>
        <v/>
      </c>
      <c r="H554" s="88">
        <f>IF(E552="","",G553*$G$2*(E555-E552)/D555)</f>
        <v>0</v>
      </c>
      <c r="I554" s="114"/>
    </row>
    <row r="555" spans="1:9" ht="20.25" thickTop="1" thickBot="1" x14ac:dyDescent="0.45">
      <c r="B555" s="113"/>
      <c r="C555" s="49"/>
      <c r="D555" s="88">
        <f>IF(B553="","",IF(OR(MOD(B553,400)=0,AND(MOD(B553,4)=0,MOD(B553,100)&lt;&gt;0)),366, 365))</f>
        <v>365</v>
      </c>
      <c r="E555" s="73">
        <f>IF(B553="","",IF($C$2="末",EOMONTH(DATE(B553,C553,1),0),DATE(B553,C553,$C$2)))</f>
        <v>46553</v>
      </c>
      <c r="F555" s="74" t="str">
        <f>C553&amp;"月締め日"</f>
        <v>6月締め日</v>
      </c>
      <c r="G555" s="50" t="str">
        <f>IF(E559="","",TEXT(E559,"m/d")&amp;"日引落")</f>
        <v>7/12日引落</v>
      </c>
      <c r="H555" s="74">
        <f>IF(E552="","",ROUNDDOWN(H554+H550,0))</f>
        <v>0</v>
      </c>
      <c r="I555" s="97" t="s">
        <v>82</v>
      </c>
    </row>
    <row r="556" spans="1:9" ht="20.25" thickTop="1" thickBot="1" x14ac:dyDescent="0.45">
      <c r="B556" s="115"/>
      <c r="C556" s="99"/>
      <c r="D556" s="100">
        <f>IF(B553="","",IF(OR(MOD(B559,400)=0,AND(MOD(B559,4)=0,MOD(B559,100)&lt;&gt;0)),366, 365))</f>
        <v>365</v>
      </c>
      <c r="E556" s="101"/>
      <c r="F556" s="51" t="str">
        <f>IF(E555="","",TEXT(E555+1,"m/d")&amp;"～"&amp;TEXT(E558,"m/d"))</f>
        <v>6/16～7/10</v>
      </c>
      <c r="G556" s="52" t="str">
        <f>IF(OR(H556="",H556=0),"",TEXT(E565,"m/d")&amp;"日引落リボ払い手数料①")</f>
        <v/>
      </c>
      <c r="H556" s="116">
        <f>IF(E555="","",IF($C$2="末",G553*$G$2*$D$2/D556,G553*$G$2*((EOMONTH(E555,0)-E555)/D555+$D$2/D556)))</f>
        <v>0</v>
      </c>
      <c r="I556" s="117"/>
    </row>
    <row r="557" spans="1:9" ht="20.25" thickTop="1" thickBot="1" x14ac:dyDescent="0.45">
      <c r="A557" s="78">
        <v>92</v>
      </c>
      <c r="B557" s="104"/>
      <c r="C557" s="105"/>
      <c r="D557" s="105"/>
      <c r="E557" s="106"/>
      <c r="F557" s="48" t="s">
        <v>23</v>
      </c>
      <c r="G557" s="118"/>
      <c r="H557" s="82">
        <v>5000</v>
      </c>
      <c r="I557" s="83" t="s">
        <v>85</v>
      </c>
    </row>
    <row r="558" spans="1:9" ht="20.25" thickTop="1" thickBot="1" x14ac:dyDescent="0.45">
      <c r="B558" s="109"/>
      <c r="C558" s="44"/>
      <c r="D558" s="44"/>
      <c r="E558" s="73">
        <f>IF(E555="","",DATE(YEAR(E555),MONTH(E555)+1,$D$2))</f>
        <v>46578</v>
      </c>
      <c r="F558" s="85" t="s">
        <v>83</v>
      </c>
      <c r="G558" s="86"/>
      <c r="H558" s="86"/>
      <c r="I558" s="110"/>
    </row>
    <row r="559" spans="1:9" ht="20.25" thickTop="1" thickBot="1" x14ac:dyDescent="0.45">
      <c r="B559" s="102">
        <f>IF(E559="","",YEAR(E559))</f>
        <v>2027</v>
      </c>
      <c r="C559" s="88">
        <f>IF(E559="","",MONTH(E559))</f>
        <v>7</v>
      </c>
      <c r="D559" s="49"/>
      <c r="E559" s="111">
        <f>IF(E558="","",IF(WORKDAY(WORKDAY(E558,-1,holiday),1,holiday)=E558,E558,WORKDAY(E558,1,holiday)))</f>
        <v>46580</v>
      </c>
      <c r="F559" s="44" t="s">
        <v>86</v>
      </c>
      <c r="G559" s="74">
        <f>IF(G553&lt;=H557,0,G553-H557)</f>
        <v>0</v>
      </c>
      <c r="H559" s="112">
        <f>IF(AND(G553=0,OR(H555=0,H555="")),0,IF(G559&gt;0,H557+H555,G553+H555))</f>
        <v>0</v>
      </c>
      <c r="I559" s="92" t="s">
        <v>87</v>
      </c>
    </row>
    <row r="560" spans="1:9" ht="20.25" thickTop="1" thickBot="1" x14ac:dyDescent="0.45">
      <c r="B560" s="113"/>
      <c r="C560" s="49"/>
      <c r="D560" s="49"/>
      <c r="E560" s="44"/>
      <c r="F560" s="50" t="str">
        <f>IF(E558="","",TEXT(E558+1,"m/d")&amp;"～"&amp;TEXT(E561,"m/d"))</f>
        <v>7/11～7/15</v>
      </c>
      <c r="G560" s="53" t="str">
        <f>IF(OR(H560="",H560=0),"",TEXT(E565,"m/d")&amp;"日引落リボ払い手数料②")</f>
        <v/>
      </c>
      <c r="H560" s="88">
        <f>IF(E558="","",G559*$G$2*(E561-E558)/D561)</f>
        <v>0</v>
      </c>
      <c r="I560" s="114"/>
    </row>
    <row r="561" spans="1:9" ht="20.25" thickTop="1" thickBot="1" x14ac:dyDescent="0.45">
      <c r="B561" s="113"/>
      <c r="C561" s="49"/>
      <c r="D561" s="88">
        <f>IF(B559="","",IF(OR(MOD(B559,400)=0,AND(MOD(B559,4)=0,MOD(B559,100)&lt;&gt;0)),366, 365))</f>
        <v>365</v>
      </c>
      <c r="E561" s="73">
        <f>IF(B559="","",IF($C$2="末",EOMONTH(DATE(B559,C559,1),0),DATE(B559,C559,$C$2)))</f>
        <v>46583</v>
      </c>
      <c r="F561" s="74" t="str">
        <f>C559&amp;"月締め日"</f>
        <v>7月締め日</v>
      </c>
      <c r="G561" s="50" t="str">
        <f>IF(E565="","",TEXT(E565,"m/d")&amp;"日引落")</f>
        <v>8/10日引落</v>
      </c>
      <c r="H561" s="74">
        <f>IF(E558="","",ROUNDDOWN(H560+H556,0))</f>
        <v>0</v>
      </c>
      <c r="I561" s="97" t="s">
        <v>82</v>
      </c>
    </row>
    <row r="562" spans="1:9" ht="20.25" thickTop="1" thickBot="1" x14ac:dyDescent="0.45">
      <c r="B562" s="115"/>
      <c r="C562" s="99"/>
      <c r="D562" s="100">
        <f>IF(B559="","",IF(OR(MOD(B565,400)=0,AND(MOD(B565,4)=0,MOD(B565,100)&lt;&gt;0)),366, 365))</f>
        <v>365</v>
      </c>
      <c r="E562" s="101"/>
      <c r="F562" s="51" t="str">
        <f>IF(E561="","",TEXT(E561+1,"m/d")&amp;"～"&amp;TEXT(E564,"m/d"))</f>
        <v>7/16～8/10</v>
      </c>
      <c r="G562" s="52" t="str">
        <f>IF(OR(H562="",H562=0),"",TEXT(E571,"m/d")&amp;"日引落リボ払い手数料①")</f>
        <v/>
      </c>
      <c r="H562" s="116">
        <f>IF(E561="","",IF($C$2="末",G559*$G$2*$D$2/D562,G559*$G$2*((EOMONTH(E561,0)-E561)/D561+$D$2/D562)))</f>
        <v>0</v>
      </c>
      <c r="I562" s="117"/>
    </row>
    <row r="563" spans="1:9" ht="20.25" thickTop="1" thickBot="1" x14ac:dyDescent="0.45">
      <c r="A563" s="78">
        <v>93</v>
      </c>
      <c r="B563" s="104"/>
      <c r="C563" s="105"/>
      <c r="D563" s="105"/>
      <c r="E563" s="106"/>
      <c r="F563" s="48" t="s">
        <v>23</v>
      </c>
      <c r="G563" s="118"/>
      <c r="H563" s="82">
        <v>5000</v>
      </c>
      <c r="I563" s="83" t="s">
        <v>85</v>
      </c>
    </row>
    <row r="564" spans="1:9" ht="20.25" thickTop="1" thickBot="1" x14ac:dyDescent="0.45">
      <c r="B564" s="109"/>
      <c r="C564" s="44"/>
      <c r="D564" s="44"/>
      <c r="E564" s="73">
        <f>IF(E561="","",DATE(YEAR(E561),MONTH(E561)+1,$D$2))</f>
        <v>46609</v>
      </c>
      <c r="F564" s="85" t="s">
        <v>83</v>
      </c>
      <c r="G564" s="86"/>
      <c r="H564" s="86"/>
      <c r="I564" s="110"/>
    </row>
    <row r="565" spans="1:9" ht="20.25" thickTop="1" thickBot="1" x14ac:dyDescent="0.45">
      <c r="B565" s="102">
        <f>IF(E565="","",YEAR(E565))</f>
        <v>2027</v>
      </c>
      <c r="C565" s="88">
        <f>IF(E565="","",MONTH(E565))</f>
        <v>8</v>
      </c>
      <c r="D565" s="49"/>
      <c r="E565" s="111">
        <f>IF(E564="","",IF(WORKDAY(WORKDAY(E564,-1,holiday),1,holiday)=E564,E564,WORKDAY(E564,1,holiday)))</f>
        <v>46609</v>
      </c>
      <c r="F565" s="44" t="s">
        <v>86</v>
      </c>
      <c r="G565" s="74">
        <f>IF(G559&lt;=H563,0,G559-H563)</f>
        <v>0</v>
      </c>
      <c r="H565" s="112">
        <f>IF(AND(G559=0,OR(H561=0,H561="")),0,IF(G565&gt;0,H563+H561,G559+H561))</f>
        <v>0</v>
      </c>
      <c r="I565" s="92" t="s">
        <v>87</v>
      </c>
    </row>
    <row r="566" spans="1:9" ht="20.25" thickTop="1" thickBot="1" x14ac:dyDescent="0.45">
      <c r="B566" s="113"/>
      <c r="C566" s="49"/>
      <c r="D566" s="49"/>
      <c r="E566" s="44"/>
      <c r="F566" s="50" t="str">
        <f>IF(E564="","",TEXT(E564+1,"m/d")&amp;"～"&amp;TEXT(E567,"m/d"))</f>
        <v>8/11～8/15</v>
      </c>
      <c r="G566" s="53" t="str">
        <f>IF(OR(H566="",H566=0),"",TEXT(E571,"m/d")&amp;"日引落リボ払い手数料②")</f>
        <v/>
      </c>
      <c r="H566" s="88">
        <f>IF(E564="","",G565*$G$2*(E567-E564)/D567)</f>
        <v>0</v>
      </c>
      <c r="I566" s="114"/>
    </row>
    <row r="567" spans="1:9" ht="20.25" thickTop="1" thickBot="1" x14ac:dyDescent="0.45">
      <c r="B567" s="113"/>
      <c r="C567" s="49"/>
      <c r="D567" s="88">
        <f>IF(B565="","",IF(OR(MOD(B565,400)=0,AND(MOD(B565,4)=0,MOD(B565,100)&lt;&gt;0)),366, 365))</f>
        <v>365</v>
      </c>
      <c r="E567" s="73">
        <f>IF(B565="","",IF($C$2="末",EOMONTH(DATE(B565,C565,1),0),DATE(B565,C565,$C$2)))</f>
        <v>46614</v>
      </c>
      <c r="F567" s="74" t="str">
        <f>C565&amp;"月締め日"</f>
        <v>8月締め日</v>
      </c>
      <c r="G567" s="50" t="str">
        <f>IF(E571="","",TEXT(E571,"m/d")&amp;"日引落")</f>
        <v>9/10日引落</v>
      </c>
      <c r="H567" s="74">
        <f>IF(E564="","",ROUNDDOWN(H566+H562,0))</f>
        <v>0</v>
      </c>
      <c r="I567" s="97" t="s">
        <v>82</v>
      </c>
    </row>
    <row r="568" spans="1:9" ht="20.25" thickTop="1" thickBot="1" x14ac:dyDescent="0.45">
      <c r="B568" s="115"/>
      <c r="C568" s="99"/>
      <c r="D568" s="100">
        <f>IF(B565="","",IF(OR(MOD(B571,400)=0,AND(MOD(B571,4)=0,MOD(B571,100)&lt;&gt;0)),366, 365))</f>
        <v>365</v>
      </c>
      <c r="E568" s="101"/>
      <c r="F568" s="51" t="str">
        <f>IF(E567="","",TEXT(E567+1,"m/d")&amp;"～"&amp;TEXT(E570,"m/d"))</f>
        <v>8/16～9/10</v>
      </c>
      <c r="G568" s="52" t="str">
        <f>IF(OR(H568="",H568=0),"",TEXT(E577,"m/d")&amp;"日引落リボ払い手数料①")</f>
        <v/>
      </c>
      <c r="H568" s="116">
        <f>IF(E567="","",IF($C$2="末",G565*$G$2*$D$2/D568,G565*$G$2*((EOMONTH(E567,0)-E567)/D567+$D$2/D568)))</f>
        <v>0</v>
      </c>
      <c r="I568" s="117"/>
    </row>
    <row r="569" spans="1:9" ht="20.25" thickTop="1" thickBot="1" x14ac:dyDescent="0.45">
      <c r="A569" s="78">
        <v>94</v>
      </c>
      <c r="B569" s="104"/>
      <c r="C569" s="105"/>
      <c r="D569" s="105"/>
      <c r="E569" s="106"/>
      <c r="F569" s="48" t="s">
        <v>23</v>
      </c>
      <c r="G569" s="118"/>
      <c r="H569" s="82">
        <v>5000</v>
      </c>
      <c r="I569" s="83" t="s">
        <v>85</v>
      </c>
    </row>
    <row r="570" spans="1:9" ht="20.25" thickTop="1" thickBot="1" x14ac:dyDescent="0.45">
      <c r="B570" s="109"/>
      <c r="C570" s="44"/>
      <c r="D570" s="44"/>
      <c r="E570" s="73">
        <f>IF(E567="","",DATE(YEAR(E567),MONTH(E567)+1,$D$2))</f>
        <v>46640</v>
      </c>
      <c r="F570" s="85" t="s">
        <v>83</v>
      </c>
      <c r="G570" s="86"/>
      <c r="H570" s="86"/>
      <c r="I570" s="110"/>
    </row>
    <row r="571" spans="1:9" ht="20.25" thickTop="1" thickBot="1" x14ac:dyDescent="0.45">
      <c r="B571" s="102">
        <f>IF(E571="","",YEAR(E571))</f>
        <v>2027</v>
      </c>
      <c r="C571" s="88">
        <f>IF(E571="","",MONTH(E571))</f>
        <v>9</v>
      </c>
      <c r="D571" s="49"/>
      <c r="E571" s="111">
        <f>IF(E570="","",IF(WORKDAY(WORKDAY(E570,-1,holiday),1,holiday)=E570,E570,WORKDAY(E570,1,holiday)))</f>
        <v>46640</v>
      </c>
      <c r="F571" s="44" t="s">
        <v>86</v>
      </c>
      <c r="G571" s="74">
        <f>IF(G565&lt;=H569,0,G565-H569)</f>
        <v>0</v>
      </c>
      <c r="H571" s="112">
        <f>IF(AND(G565=0,OR(H567=0,H567="")),0,IF(G571&gt;0,H569+H567,G565+H567))</f>
        <v>0</v>
      </c>
      <c r="I571" s="92" t="s">
        <v>87</v>
      </c>
    </row>
    <row r="572" spans="1:9" ht="20.25" thickTop="1" thickBot="1" x14ac:dyDescent="0.45">
      <c r="B572" s="113"/>
      <c r="C572" s="49"/>
      <c r="D572" s="49"/>
      <c r="E572" s="44"/>
      <c r="F572" s="50" t="str">
        <f>IF(E570="","",TEXT(E570+1,"m/d")&amp;"～"&amp;TEXT(E573,"m/d"))</f>
        <v>9/11～9/15</v>
      </c>
      <c r="G572" s="53" t="str">
        <f>IF(OR(H572="",H572=0),"",TEXT(E577,"m/d")&amp;"日引落リボ払い手数料②")</f>
        <v/>
      </c>
      <c r="H572" s="88">
        <f>IF(E570="","",G571*$G$2*(E573-E570)/D573)</f>
        <v>0</v>
      </c>
      <c r="I572" s="114"/>
    </row>
    <row r="573" spans="1:9" ht="20.25" thickTop="1" thickBot="1" x14ac:dyDescent="0.45">
      <c r="B573" s="113"/>
      <c r="C573" s="49"/>
      <c r="D573" s="88">
        <f>IF(B571="","",IF(OR(MOD(B571,400)=0,AND(MOD(B571,4)=0,MOD(B571,100)&lt;&gt;0)),366, 365))</f>
        <v>365</v>
      </c>
      <c r="E573" s="73">
        <f>IF(B571="","",IF($C$2="末",EOMONTH(DATE(B571,C571,1),0),DATE(B571,C571,$C$2)))</f>
        <v>46645</v>
      </c>
      <c r="F573" s="74" t="str">
        <f>C571&amp;"月締め日"</f>
        <v>9月締め日</v>
      </c>
      <c r="G573" s="50" t="str">
        <f>IF(E577="","",TEXT(E577,"m/d")&amp;"日引落")</f>
        <v>10/12日引落</v>
      </c>
      <c r="H573" s="74">
        <f>IF(E570="","",ROUNDDOWN(H572+H568,0))</f>
        <v>0</v>
      </c>
      <c r="I573" s="97" t="s">
        <v>82</v>
      </c>
    </row>
    <row r="574" spans="1:9" ht="20.25" thickTop="1" thickBot="1" x14ac:dyDescent="0.45">
      <c r="B574" s="115"/>
      <c r="C574" s="99"/>
      <c r="D574" s="100">
        <f>IF(B571="","",IF(OR(MOD(B577,400)=0,AND(MOD(B577,4)=0,MOD(B577,100)&lt;&gt;0)),366, 365))</f>
        <v>365</v>
      </c>
      <c r="E574" s="101"/>
      <c r="F574" s="51" t="str">
        <f>IF(E573="","",TEXT(E573+1,"m/d")&amp;"～"&amp;TEXT(E576,"m/d"))</f>
        <v>9/16～10/10</v>
      </c>
      <c r="G574" s="52" t="str">
        <f>IF(OR(H574="",H574=0),"",TEXT(E583,"m/d")&amp;"日引落リボ払い手数料①")</f>
        <v/>
      </c>
      <c r="H574" s="116">
        <f>IF(E573="","",IF($C$2="末",G571*$G$2*$D$2/D574,G571*$G$2*((EOMONTH(E573,0)-E573)/D573+$D$2/D574)))</f>
        <v>0</v>
      </c>
      <c r="I574" s="117"/>
    </row>
    <row r="575" spans="1:9" ht="20.25" thickTop="1" thickBot="1" x14ac:dyDescent="0.45">
      <c r="A575" s="78">
        <v>95</v>
      </c>
      <c r="B575" s="104"/>
      <c r="C575" s="105"/>
      <c r="D575" s="105"/>
      <c r="E575" s="106"/>
      <c r="F575" s="48" t="s">
        <v>23</v>
      </c>
      <c r="G575" s="118"/>
      <c r="H575" s="82">
        <v>5000</v>
      </c>
      <c r="I575" s="83" t="s">
        <v>85</v>
      </c>
    </row>
    <row r="576" spans="1:9" ht="20.25" thickTop="1" thickBot="1" x14ac:dyDescent="0.45">
      <c r="B576" s="109"/>
      <c r="C576" s="44"/>
      <c r="D576" s="44"/>
      <c r="E576" s="73">
        <f>IF(E573="","",DATE(YEAR(E573),MONTH(E573)+1,$D$2))</f>
        <v>46670</v>
      </c>
      <c r="F576" s="85" t="s">
        <v>83</v>
      </c>
      <c r="G576" s="86"/>
      <c r="H576" s="86"/>
      <c r="I576" s="110"/>
    </row>
    <row r="577" spans="1:9" ht="20.25" thickTop="1" thickBot="1" x14ac:dyDescent="0.45">
      <c r="B577" s="102">
        <f>IF(E577="","",YEAR(E577))</f>
        <v>2027</v>
      </c>
      <c r="C577" s="88">
        <f>IF(E577="","",MONTH(E577))</f>
        <v>10</v>
      </c>
      <c r="D577" s="49"/>
      <c r="E577" s="111">
        <f>IF(E576="","",IF(WORKDAY(WORKDAY(E576,-1,holiday),1,holiday)=E576,E576,WORKDAY(E576,1,holiday)))</f>
        <v>46672</v>
      </c>
      <c r="F577" s="44" t="s">
        <v>86</v>
      </c>
      <c r="G577" s="74">
        <f>IF(G571&lt;=H575,0,G571-H575)</f>
        <v>0</v>
      </c>
      <c r="H577" s="112">
        <f>IF(AND(G571=0,OR(H573=0,H573="")),0,IF(G577&gt;0,H575+H573,G571+H573))</f>
        <v>0</v>
      </c>
      <c r="I577" s="92" t="s">
        <v>87</v>
      </c>
    </row>
    <row r="578" spans="1:9" ht="20.25" thickTop="1" thickBot="1" x14ac:dyDescent="0.45">
      <c r="B578" s="113"/>
      <c r="C578" s="49"/>
      <c r="D578" s="49"/>
      <c r="E578" s="44"/>
      <c r="F578" s="50" t="str">
        <f>IF(E576="","",TEXT(E576+1,"m/d")&amp;"～"&amp;TEXT(E579,"m/d"))</f>
        <v>10/11～10/15</v>
      </c>
      <c r="G578" s="53" t="str">
        <f>IF(OR(H578="",H578=0),"",TEXT(E583,"m/d")&amp;"日引落リボ払い手数料②")</f>
        <v/>
      </c>
      <c r="H578" s="88">
        <f>IF(E576="","",G577*$G$2*(E579-E576)/D579)</f>
        <v>0</v>
      </c>
      <c r="I578" s="114"/>
    </row>
    <row r="579" spans="1:9" ht="20.25" thickTop="1" thickBot="1" x14ac:dyDescent="0.45">
      <c r="B579" s="113"/>
      <c r="C579" s="49"/>
      <c r="D579" s="88">
        <f>IF(B577="","",IF(OR(MOD(B577,400)=0,AND(MOD(B577,4)=0,MOD(B577,100)&lt;&gt;0)),366, 365))</f>
        <v>365</v>
      </c>
      <c r="E579" s="73">
        <f>IF(B577="","",IF($C$2="末",EOMONTH(DATE(B577,C577,1),0),DATE(B577,C577,$C$2)))</f>
        <v>46675</v>
      </c>
      <c r="F579" s="74" t="str">
        <f>C577&amp;"月締め日"</f>
        <v>10月締め日</v>
      </c>
      <c r="G579" s="50" t="str">
        <f>IF(E583="","",TEXT(E583,"m/d")&amp;"日引落")</f>
        <v>11/10日引落</v>
      </c>
      <c r="H579" s="74">
        <f>IF(E576="","",ROUNDDOWN(H578+H574,0))</f>
        <v>0</v>
      </c>
      <c r="I579" s="97" t="s">
        <v>82</v>
      </c>
    </row>
    <row r="580" spans="1:9" ht="20.25" thickTop="1" thickBot="1" x14ac:dyDescent="0.45">
      <c r="B580" s="115"/>
      <c r="C580" s="99"/>
      <c r="D580" s="100">
        <f>IF(B577="","",IF(OR(MOD(B583,400)=0,AND(MOD(B583,4)=0,MOD(B583,100)&lt;&gt;0)),366, 365))</f>
        <v>365</v>
      </c>
      <c r="E580" s="101"/>
      <c r="F580" s="51" t="str">
        <f>IF(E579="","",TEXT(E579+1,"m/d")&amp;"～"&amp;TEXT(E582,"m/d"))</f>
        <v>10/16～11/10</v>
      </c>
      <c r="G580" s="52" t="str">
        <f>IF(OR(H580="",H580=0),"",TEXT(E589,"m/d")&amp;"日引落リボ払い手数料①")</f>
        <v/>
      </c>
      <c r="H580" s="116">
        <f>IF(E579="","",IF($C$2="末",G577*$G$2*$D$2/D580,G577*$G$2*((EOMONTH(E579,0)-E579)/D579+$D$2/D580)))</f>
        <v>0</v>
      </c>
      <c r="I580" s="117"/>
    </row>
    <row r="581" spans="1:9" ht="20.25" thickTop="1" thickBot="1" x14ac:dyDescent="0.45">
      <c r="A581" s="78">
        <v>96</v>
      </c>
      <c r="B581" s="104"/>
      <c r="C581" s="105"/>
      <c r="D581" s="105"/>
      <c r="E581" s="106"/>
      <c r="F581" s="48" t="s">
        <v>23</v>
      </c>
      <c r="G581" s="118"/>
      <c r="H581" s="82">
        <v>5000</v>
      </c>
      <c r="I581" s="83" t="s">
        <v>85</v>
      </c>
    </row>
    <row r="582" spans="1:9" ht="20.25" thickTop="1" thickBot="1" x14ac:dyDescent="0.45">
      <c r="B582" s="109"/>
      <c r="C582" s="44"/>
      <c r="D582" s="44"/>
      <c r="E582" s="73">
        <f>IF(E579="","",DATE(YEAR(E579),MONTH(E579)+1,$D$2))</f>
        <v>46701</v>
      </c>
      <c r="F582" s="85" t="s">
        <v>83</v>
      </c>
      <c r="G582" s="86"/>
      <c r="H582" s="86"/>
      <c r="I582" s="110"/>
    </row>
    <row r="583" spans="1:9" ht="20.25" thickTop="1" thickBot="1" x14ac:dyDescent="0.45">
      <c r="B583" s="102">
        <f>IF(E583="","",YEAR(E583))</f>
        <v>2027</v>
      </c>
      <c r="C583" s="88">
        <f>IF(E583="","",MONTH(E583))</f>
        <v>11</v>
      </c>
      <c r="D583" s="49"/>
      <c r="E583" s="111">
        <f>IF(E582="","",IF(WORKDAY(WORKDAY(E582,-1,holiday),1,holiday)=E582,E582,WORKDAY(E582,1,holiday)))</f>
        <v>46701</v>
      </c>
      <c r="F583" s="44" t="s">
        <v>86</v>
      </c>
      <c r="G583" s="74">
        <f>IF(G577&lt;=H581,0,G577-H581)</f>
        <v>0</v>
      </c>
      <c r="H583" s="112">
        <f>IF(AND(G577=0,OR(H579=0,H579="")),0,IF(G583&gt;0,H581+H579,G577+H579))</f>
        <v>0</v>
      </c>
      <c r="I583" s="92" t="s">
        <v>87</v>
      </c>
    </row>
    <row r="584" spans="1:9" ht="20.25" thickTop="1" thickBot="1" x14ac:dyDescent="0.45">
      <c r="B584" s="113"/>
      <c r="C584" s="49"/>
      <c r="D584" s="49"/>
      <c r="E584" s="44"/>
      <c r="F584" s="50" t="str">
        <f>IF(E582="","",TEXT(E582+1,"m/d")&amp;"～"&amp;TEXT(E585,"m/d"))</f>
        <v>11/11～11/15</v>
      </c>
      <c r="G584" s="53" t="str">
        <f>IF(OR(H584="",H584=0),"",TEXT(E589,"m/d")&amp;"日引落リボ払い手数料②")</f>
        <v/>
      </c>
      <c r="H584" s="88">
        <f>IF(E582="","",G583*$G$2*(E585-E582)/D585)</f>
        <v>0</v>
      </c>
      <c r="I584" s="114"/>
    </row>
    <row r="585" spans="1:9" ht="20.25" thickTop="1" thickBot="1" x14ac:dyDescent="0.45">
      <c r="B585" s="113"/>
      <c r="C585" s="49"/>
      <c r="D585" s="88">
        <f>IF(B583="","",IF(OR(MOD(B583,400)=0,AND(MOD(B583,4)=0,MOD(B583,100)&lt;&gt;0)),366, 365))</f>
        <v>365</v>
      </c>
      <c r="E585" s="73">
        <f>IF(B583="","",IF($C$2="末",EOMONTH(DATE(B583,C583,1),0),DATE(B583,C583,$C$2)))</f>
        <v>46706</v>
      </c>
      <c r="F585" s="74" t="str">
        <f>C583&amp;"月締め日"</f>
        <v>11月締め日</v>
      </c>
      <c r="G585" s="50" t="str">
        <f>IF(E589="","",TEXT(E589,"m/d")&amp;"日引落")</f>
        <v>12/10日引落</v>
      </c>
      <c r="H585" s="74">
        <f>IF(E582="","",ROUNDDOWN(H584+H580,0))</f>
        <v>0</v>
      </c>
      <c r="I585" s="97" t="s">
        <v>82</v>
      </c>
    </row>
    <row r="586" spans="1:9" ht="20.25" thickTop="1" thickBot="1" x14ac:dyDescent="0.45">
      <c r="B586" s="115"/>
      <c r="C586" s="99"/>
      <c r="D586" s="100">
        <f>IF(B583="","",IF(OR(MOD(B589,400)=0,AND(MOD(B589,4)=0,MOD(B589,100)&lt;&gt;0)),366, 365))</f>
        <v>365</v>
      </c>
      <c r="E586" s="101"/>
      <c r="F586" s="51" t="str">
        <f>IF(E585="","",TEXT(E585+1,"m/d")&amp;"～"&amp;TEXT(E588,"m/d"))</f>
        <v>11/16～12/10</v>
      </c>
      <c r="G586" s="52" t="str">
        <f>IF(OR(H586="",H586=0),"",TEXT(E595,"m/d")&amp;"日引落リボ払い手数料①")</f>
        <v/>
      </c>
      <c r="H586" s="116">
        <f>IF(E585="","",IF($C$2="末",G583*$G$2*$D$2/D586,G583*$G$2*((EOMONTH(E585,0)-E585)/D585+$D$2/D586)))</f>
        <v>0</v>
      </c>
      <c r="I586" s="117"/>
    </row>
    <row r="587" spans="1:9" ht="20.25" thickTop="1" thickBot="1" x14ac:dyDescent="0.45">
      <c r="A587" s="78">
        <v>97</v>
      </c>
      <c r="B587" s="104"/>
      <c r="C587" s="105"/>
      <c r="D587" s="105"/>
      <c r="E587" s="106"/>
      <c r="F587" s="48" t="s">
        <v>23</v>
      </c>
      <c r="G587" s="118"/>
      <c r="H587" s="82">
        <v>5000</v>
      </c>
      <c r="I587" s="83" t="s">
        <v>85</v>
      </c>
    </row>
    <row r="588" spans="1:9" ht="20.25" thickTop="1" thickBot="1" x14ac:dyDescent="0.45">
      <c r="B588" s="109"/>
      <c r="C588" s="44"/>
      <c r="D588" s="44"/>
      <c r="E588" s="73">
        <f>IF(E585="","",DATE(YEAR(E585),MONTH(E585)+1,$D$2))</f>
        <v>46731</v>
      </c>
      <c r="F588" s="85" t="s">
        <v>83</v>
      </c>
      <c r="G588" s="86"/>
      <c r="H588" s="86"/>
      <c r="I588" s="110"/>
    </row>
    <row r="589" spans="1:9" ht="20.25" thickTop="1" thickBot="1" x14ac:dyDescent="0.45">
      <c r="B589" s="102">
        <f>IF(E589="","",YEAR(E589))</f>
        <v>2027</v>
      </c>
      <c r="C589" s="88">
        <f>IF(E589="","",MONTH(E589))</f>
        <v>12</v>
      </c>
      <c r="D589" s="49"/>
      <c r="E589" s="111">
        <f>IF(E588="","",IF(WORKDAY(WORKDAY(E588,-1,holiday),1,holiday)=E588,E588,WORKDAY(E588,1,holiday)))</f>
        <v>46731</v>
      </c>
      <c r="F589" s="44" t="s">
        <v>86</v>
      </c>
      <c r="G589" s="74">
        <f>IF(G583&lt;=H587,0,G583-H587)</f>
        <v>0</v>
      </c>
      <c r="H589" s="112">
        <f>IF(AND(G583=0,OR(H585=0,H585="")),0,IF(G589&gt;0,H587+H585,G583+H585))</f>
        <v>0</v>
      </c>
      <c r="I589" s="92" t="s">
        <v>87</v>
      </c>
    </row>
    <row r="590" spans="1:9" ht="20.25" thickTop="1" thickBot="1" x14ac:dyDescent="0.45">
      <c r="B590" s="113"/>
      <c r="C590" s="49"/>
      <c r="D590" s="49"/>
      <c r="E590" s="44"/>
      <c r="F590" s="50" t="str">
        <f>IF(E588="","",TEXT(E588+1,"m/d")&amp;"～"&amp;TEXT(E591,"m/d"))</f>
        <v>12/11～12/15</v>
      </c>
      <c r="G590" s="53" t="str">
        <f>IF(OR(H590="",H590=0),"",TEXT(E595,"m/d")&amp;"日引落リボ払い手数料②")</f>
        <v/>
      </c>
      <c r="H590" s="88">
        <f>IF(E588="","",G589*$G$2*(E591-E588)/D591)</f>
        <v>0</v>
      </c>
      <c r="I590" s="114"/>
    </row>
    <row r="591" spans="1:9" ht="20.25" thickTop="1" thickBot="1" x14ac:dyDescent="0.45">
      <c r="B591" s="113"/>
      <c r="C591" s="49"/>
      <c r="D591" s="88">
        <f>IF(B589="","",IF(OR(MOD(B589,400)=0,AND(MOD(B589,4)=0,MOD(B589,100)&lt;&gt;0)),366, 365))</f>
        <v>365</v>
      </c>
      <c r="E591" s="73">
        <f>IF(B589="","",IF($C$2="末",EOMONTH(DATE(B589,C589,1),0),DATE(B589,C589,$C$2)))</f>
        <v>46736</v>
      </c>
      <c r="F591" s="74" t="str">
        <f>C589&amp;"月締め日"</f>
        <v>12月締め日</v>
      </c>
      <c r="G591" s="50" t="str">
        <f>IF(E595="","",TEXT(E595,"m/d")&amp;"日引落")</f>
        <v>1/11日引落</v>
      </c>
      <c r="H591" s="74">
        <f>IF(E588="","",ROUNDDOWN(H590+H586,0))</f>
        <v>0</v>
      </c>
      <c r="I591" s="97" t="s">
        <v>82</v>
      </c>
    </row>
    <row r="592" spans="1:9" ht="20.25" thickTop="1" thickBot="1" x14ac:dyDescent="0.45">
      <c r="B592" s="115"/>
      <c r="C592" s="99"/>
      <c r="D592" s="100">
        <f>IF(B589="","",IF(OR(MOD(B595,400)=0,AND(MOD(B595,4)=0,MOD(B595,100)&lt;&gt;0)),366, 365))</f>
        <v>366</v>
      </c>
      <c r="E592" s="101"/>
      <c r="F592" s="51" t="str">
        <f>IF(E591="","",TEXT(E591+1,"m/d")&amp;"～"&amp;TEXT(E594,"m/d"))</f>
        <v>12/16～1/10</v>
      </c>
      <c r="G592" s="52" t="str">
        <f>IF(OR(H592="",H592=0),"",TEXT(E601,"m/d")&amp;"日引落リボ払い手数料①")</f>
        <v/>
      </c>
      <c r="H592" s="116">
        <f>IF(E591="","",IF($C$2="末",G589*$G$2*$D$2/D592,G589*$G$2*((EOMONTH(E591,0)-E591)/D591+$D$2/D592)))</f>
        <v>0</v>
      </c>
      <c r="I592" s="117"/>
    </row>
    <row r="593" spans="1:9" ht="20.25" thickTop="1" thickBot="1" x14ac:dyDescent="0.45">
      <c r="A593" s="78">
        <v>98</v>
      </c>
      <c r="B593" s="104"/>
      <c r="C593" s="105"/>
      <c r="D593" s="105"/>
      <c r="E593" s="106"/>
      <c r="F593" s="48" t="s">
        <v>23</v>
      </c>
      <c r="G593" s="118"/>
      <c r="H593" s="82">
        <v>5000</v>
      </c>
      <c r="I593" s="83" t="s">
        <v>85</v>
      </c>
    </row>
    <row r="594" spans="1:9" ht="20.25" thickTop="1" thickBot="1" x14ac:dyDescent="0.45">
      <c r="B594" s="109"/>
      <c r="C594" s="44"/>
      <c r="D594" s="44"/>
      <c r="E594" s="73">
        <f>IF(E591="","",DATE(YEAR(E591),MONTH(E591)+1,$D$2))</f>
        <v>46762</v>
      </c>
      <c r="F594" s="85" t="s">
        <v>83</v>
      </c>
      <c r="G594" s="86"/>
      <c r="H594" s="86"/>
      <c r="I594" s="110"/>
    </row>
    <row r="595" spans="1:9" ht="20.25" thickTop="1" thickBot="1" x14ac:dyDescent="0.45">
      <c r="B595" s="102">
        <f>IF(E595="","",YEAR(E595))</f>
        <v>2028</v>
      </c>
      <c r="C595" s="88">
        <f>IF(E595="","",MONTH(E595))</f>
        <v>1</v>
      </c>
      <c r="D595" s="49"/>
      <c r="E595" s="111">
        <f>IF(E594="","",IF(WORKDAY(WORKDAY(E594,-1,holiday),1,holiday)=E594,E594,WORKDAY(E594,1,holiday)))</f>
        <v>46763</v>
      </c>
      <c r="F595" s="44" t="s">
        <v>86</v>
      </c>
      <c r="G595" s="74">
        <f>IF(G589&lt;=H593,0,G589-H593)</f>
        <v>0</v>
      </c>
      <c r="H595" s="112">
        <f>IF(AND(G589=0,OR(H591=0,H591="")),0,IF(G595&gt;0,H593+H591,G589+H591))</f>
        <v>0</v>
      </c>
      <c r="I595" s="92" t="s">
        <v>87</v>
      </c>
    </row>
    <row r="596" spans="1:9" ht="20.25" thickTop="1" thickBot="1" x14ac:dyDescent="0.45">
      <c r="B596" s="113"/>
      <c r="C596" s="49"/>
      <c r="D596" s="49"/>
      <c r="E596" s="44"/>
      <c r="F596" s="50" t="str">
        <f>IF(E594="","",TEXT(E594+1,"m/d")&amp;"～"&amp;TEXT(E597,"m/d"))</f>
        <v>1/11～1/15</v>
      </c>
      <c r="G596" s="53" t="str">
        <f>IF(OR(H596="",H596=0),"",TEXT(E601,"m/d")&amp;"日引落リボ払い手数料②")</f>
        <v/>
      </c>
      <c r="H596" s="88">
        <f>IF(E594="","",G595*$G$2*(E597-E594)/D597)</f>
        <v>0</v>
      </c>
      <c r="I596" s="114"/>
    </row>
    <row r="597" spans="1:9" ht="20.25" thickTop="1" thickBot="1" x14ac:dyDescent="0.45">
      <c r="B597" s="113"/>
      <c r="C597" s="49"/>
      <c r="D597" s="88">
        <f>IF(B595="","",IF(OR(MOD(B595,400)=0,AND(MOD(B595,4)=0,MOD(B595,100)&lt;&gt;0)),366, 365))</f>
        <v>366</v>
      </c>
      <c r="E597" s="73">
        <f>IF(B595="","",IF($C$2="末",EOMONTH(DATE(B595,C595,1),0),DATE(B595,C595,$C$2)))</f>
        <v>46767</v>
      </c>
      <c r="F597" s="74" t="str">
        <f>C595&amp;"月締め日"</f>
        <v>1月締め日</v>
      </c>
      <c r="G597" s="50" t="str">
        <f>IF(E601="","",TEXT(E601,"m/d")&amp;"日引落")</f>
        <v>2/10日引落</v>
      </c>
      <c r="H597" s="74">
        <f>IF(E594="","",ROUNDDOWN(H596+H592,0))</f>
        <v>0</v>
      </c>
      <c r="I597" s="97" t="s">
        <v>82</v>
      </c>
    </row>
    <row r="598" spans="1:9" ht="20.25" thickTop="1" thickBot="1" x14ac:dyDescent="0.45">
      <c r="B598" s="115"/>
      <c r="C598" s="99"/>
      <c r="D598" s="100">
        <f>IF(B595="","",IF(OR(MOD(B601,400)=0,AND(MOD(B601,4)=0,MOD(B601,100)&lt;&gt;0)),366, 365))</f>
        <v>366</v>
      </c>
      <c r="E598" s="101"/>
      <c r="F598" s="51" t="str">
        <f>IF(E597="","",TEXT(E597+1,"m/d")&amp;"～"&amp;TEXT(E600,"m/d"))</f>
        <v>1/16～2/10</v>
      </c>
      <c r="G598" s="52" t="str">
        <f>IF(OR(H598="",H598=0),"",TEXT(E607,"m/d")&amp;"日引落リボ払い手数料①")</f>
        <v/>
      </c>
      <c r="H598" s="116">
        <f>IF(E597="","",IF($C$2="末",G595*$G$2*$D$2/D598,G595*$G$2*((EOMONTH(E597,0)-E597)/D597+$D$2/D598)))</f>
        <v>0</v>
      </c>
      <c r="I598" s="117"/>
    </row>
    <row r="599" spans="1:9" ht="20.25" thickTop="1" thickBot="1" x14ac:dyDescent="0.45">
      <c r="A599" s="78">
        <v>99</v>
      </c>
      <c r="B599" s="104"/>
      <c r="C599" s="105"/>
      <c r="D599" s="105"/>
      <c r="E599" s="106"/>
      <c r="F599" s="48" t="s">
        <v>23</v>
      </c>
      <c r="G599" s="118"/>
      <c r="H599" s="82">
        <v>5000</v>
      </c>
      <c r="I599" s="83" t="s">
        <v>85</v>
      </c>
    </row>
    <row r="600" spans="1:9" ht="20.25" thickTop="1" thickBot="1" x14ac:dyDescent="0.45">
      <c r="B600" s="109"/>
      <c r="C600" s="44"/>
      <c r="D600" s="44"/>
      <c r="E600" s="73">
        <f>IF(E597="","",DATE(YEAR(E597),MONTH(E597)+1,$D$2))</f>
        <v>46793</v>
      </c>
      <c r="F600" s="85" t="s">
        <v>83</v>
      </c>
      <c r="G600" s="86"/>
      <c r="H600" s="86"/>
      <c r="I600" s="110"/>
    </row>
    <row r="601" spans="1:9" ht="20.25" thickTop="1" thickBot="1" x14ac:dyDescent="0.45">
      <c r="B601" s="102">
        <f>IF(E601="","",YEAR(E601))</f>
        <v>2028</v>
      </c>
      <c r="C601" s="88">
        <f>IF(E601="","",MONTH(E601))</f>
        <v>2</v>
      </c>
      <c r="D601" s="49"/>
      <c r="E601" s="111">
        <f>IF(E600="","",IF(WORKDAY(WORKDAY(E600,-1,holiday),1,holiday)=E600,E600,WORKDAY(E600,1,holiday)))</f>
        <v>46793</v>
      </c>
      <c r="F601" s="44" t="s">
        <v>86</v>
      </c>
      <c r="G601" s="74">
        <f>IF(G595&lt;=H599,0,G595-H599)</f>
        <v>0</v>
      </c>
      <c r="H601" s="112">
        <f>IF(AND(G595=0,OR(H597=0,H597="")),0,IF(G601&gt;0,H599+H597,G595+H597))</f>
        <v>0</v>
      </c>
      <c r="I601" s="92" t="s">
        <v>87</v>
      </c>
    </row>
    <row r="602" spans="1:9" ht="20.25" thickTop="1" thickBot="1" x14ac:dyDescent="0.45">
      <c r="B602" s="113"/>
      <c r="C602" s="49"/>
      <c r="D602" s="49"/>
      <c r="E602" s="44"/>
      <c r="F602" s="50" t="str">
        <f>IF(E600="","",TEXT(E600+1,"m/d")&amp;"～"&amp;TEXT(E603,"m/d"))</f>
        <v>2/11～2/15</v>
      </c>
      <c r="G602" s="53" t="str">
        <f>IF(OR(H602="",H602=0),"",TEXT(E607,"m/d")&amp;"日引落リボ払い手数料②")</f>
        <v/>
      </c>
      <c r="H602" s="88">
        <f>IF(E600="","",G601*$G$2*(E603-E600)/D603)</f>
        <v>0</v>
      </c>
      <c r="I602" s="114"/>
    </row>
    <row r="603" spans="1:9" ht="20.25" thickTop="1" thickBot="1" x14ac:dyDescent="0.45">
      <c r="B603" s="113"/>
      <c r="C603" s="49"/>
      <c r="D603" s="88">
        <f>IF(B601="","",IF(OR(MOD(B601,400)=0,AND(MOD(B601,4)=0,MOD(B601,100)&lt;&gt;0)),366, 365))</f>
        <v>366</v>
      </c>
      <c r="E603" s="73">
        <f>IF(B601="","",IF($C$2="末",EOMONTH(DATE(B601,C601,1),0),DATE(B601,C601,$C$2)))</f>
        <v>46798</v>
      </c>
      <c r="F603" s="74" t="str">
        <f>C601&amp;"月締め日"</f>
        <v>2月締め日</v>
      </c>
      <c r="G603" s="50" t="str">
        <f>IF(E607="","",TEXT(E607,"m/d")&amp;"日引落")</f>
        <v>3/10日引落</v>
      </c>
      <c r="H603" s="74">
        <f>IF(E600="","",ROUNDDOWN(H602+H598,0))</f>
        <v>0</v>
      </c>
      <c r="I603" s="97" t="s">
        <v>82</v>
      </c>
    </row>
    <row r="604" spans="1:9" ht="20.25" thickTop="1" thickBot="1" x14ac:dyDescent="0.45">
      <c r="B604" s="115"/>
      <c r="C604" s="99"/>
      <c r="D604" s="100">
        <f>IF(B601="","",IF(OR(MOD(B607,400)=0,AND(MOD(B607,4)=0,MOD(B607,100)&lt;&gt;0)),366, 365))</f>
        <v>366</v>
      </c>
      <c r="E604" s="101"/>
      <c r="F604" s="51" t="str">
        <f>IF(E603="","",TEXT(E603+1,"m/d")&amp;"～"&amp;TEXT(E606,"m/d"))</f>
        <v>2/16～3/10</v>
      </c>
      <c r="G604" s="52" t="str">
        <f>IF(OR(H604="",H604=0),"",TEXT(E613,"m/d")&amp;"日引落リボ払い手数料①")</f>
        <v/>
      </c>
      <c r="H604" s="116">
        <f>IF(E603="","",IF($C$2="末",G601*$G$2*$D$2/D604,G601*$G$2*((EOMONTH(E603,0)-E603)/D603+$D$2/D604)))</f>
        <v>0</v>
      </c>
      <c r="I604" s="117"/>
    </row>
    <row r="605" spans="1:9" ht="20.25" thickTop="1" thickBot="1" x14ac:dyDescent="0.45">
      <c r="A605" s="78">
        <v>100</v>
      </c>
      <c r="B605" s="104"/>
      <c r="C605" s="105"/>
      <c r="D605" s="105"/>
      <c r="E605" s="106"/>
      <c r="F605" s="48" t="s">
        <v>23</v>
      </c>
      <c r="G605" s="118"/>
      <c r="H605" s="82">
        <v>5000</v>
      </c>
      <c r="I605" s="83" t="s">
        <v>85</v>
      </c>
    </row>
    <row r="606" spans="1:9" ht="20.25" thickTop="1" thickBot="1" x14ac:dyDescent="0.45">
      <c r="B606" s="109"/>
      <c r="C606" s="44"/>
      <c r="D606" s="44"/>
      <c r="E606" s="73">
        <f>IF(E603="","",DATE(YEAR(E603),MONTH(E603)+1,$D$2))</f>
        <v>46822</v>
      </c>
      <c r="F606" s="85" t="s">
        <v>83</v>
      </c>
      <c r="G606" s="86"/>
      <c r="H606" s="86"/>
      <c r="I606" s="110"/>
    </row>
    <row r="607" spans="1:9" ht="20.25" thickTop="1" thickBot="1" x14ac:dyDescent="0.45">
      <c r="B607" s="102">
        <f>IF(E607="","",YEAR(E607))</f>
        <v>2028</v>
      </c>
      <c r="C607" s="88">
        <f>IF(E607="","",MONTH(E607))</f>
        <v>3</v>
      </c>
      <c r="D607" s="49"/>
      <c r="E607" s="111">
        <f>IF(E606="","",IF(WORKDAY(WORKDAY(E606,-1,holiday),1,holiday)=E606,E606,WORKDAY(E606,1,holiday)))</f>
        <v>46822</v>
      </c>
      <c r="F607" s="44" t="s">
        <v>86</v>
      </c>
      <c r="G607" s="74">
        <f>IF(G601&lt;=H605,0,G601-H605)</f>
        <v>0</v>
      </c>
      <c r="H607" s="112">
        <f>IF(AND(G601=0,OR(H603=0,H603="")),0,IF(G607&gt;0,H605+H603,G601+H603))</f>
        <v>0</v>
      </c>
      <c r="I607" s="92" t="s">
        <v>87</v>
      </c>
    </row>
    <row r="608" spans="1:9" ht="20.25" thickTop="1" thickBot="1" x14ac:dyDescent="0.45">
      <c r="B608" s="113"/>
      <c r="C608" s="49"/>
      <c r="D608" s="49"/>
      <c r="E608" s="44"/>
      <c r="F608" s="50" t="str">
        <f>IF(E606="","",TEXT(E606+1,"m/d")&amp;"～"&amp;TEXT(E609,"m/d"))</f>
        <v>3/11～3/15</v>
      </c>
      <c r="G608" s="53" t="str">
        <f>IF(OR(H608="",H608=0),"",TEXT(E613,"m/d")&amp;"日引落リボ払い手数料②")</f>
        <v/>
      </c>
      <c r="H608" s="88">
        <f>IF(E606="","",G607*$G$2*(E609-E606)/D609)</f>
        <v>0</v>
      </c>
      <c r="I608" s="114"/>
    </row>
    <row r="609" spans="1:9" ht="20.25" thickTop="1" thickBot="1" x14ac:dyDescent="0.45">
      <c r="B609" s="113"/>
      <c r="C609" s="49"/>
      <c r="D609" s="88">
        <f>IF(B607="","",IF(OR(MOD(B607,400)=0,AND(MOD(B607,4)=0,MOD(B607,100)&lt;&gt;0)),366, 365))</f>
        <v>366</v>
      </c>
      <c r="E609" s="73">
        <f>IF(B607="","",IF($C$2="末",EOMONTH(DATE(B607,C607,1),0),DATE(B607,C607,$C$2)))</f>
        <v>46827</v>
      </c>
      <c r="F609" s="74" t="str">
        <f>C607&amp;"月締め日"</f>
        <v>3月締め日</v>
      </c>
      <c r="G609" s="50" t="str">
        <f>IF(E613="","",TEXT(E613,"m/d")&amp;"日引落")</f>
        <v>4/10日引落</v>
      </c>
      <c r="H609" s="74">
        <f>IF(E606="","",ROUNDDOWN(H608+H604,0))</f>
        <v>0</v>
      </c>
      <c r="I609" s="97" t="s">
        <v>82</v>
      </c>
    </row>
    <row r="610" spans="1:9" ht="20.25" thickTop="1" thickBot="1" x14ac:dyDescent="0.45">
      <c r="B610" s="115"/>
      <c r="C610" s="99"/>
      <c r="D610" s="100">
        <f>IF(B607="","",IF(OR(MOD(B613,400)=0,AND(MOD(B613,4)=0,MOD(B613,100)&lt;&gt;0)),366, 365))</f>
        <v>366</v>
      </c>
      <c r="E610" s="101"/>
      <c r="F610" s="51" t="str">
        <f>IF(E609="","",TEXT(E609+1,"m/d")&amp;"～"&amp;TEXT(E612,"m/d"))</f>
        <v>3/16～4/10</v>
      </c>
      <c r="G610" s="52" t="str">
        <f>IF(OR(H610="",H610=0),"",TEXT(E619,"m/d")&amp;"日引落リボ払い手数料①")</f>
        <v/>
      </c>
      <c r="H610" s="116">
        <f>IF(E609="","",IF($C$2="末",G607*$G$2*$D$2/D610,G607*$G$2*((EOMONTH(E609,0)-E609)/D609+$D$2/D610)))</f>
        <v>0</v>
      </c>
      <c r="I610" s="117"/>
    </row>
    <row r="611" spans="1:9" ht="20.25" thickTop="1" thickBot="1" x14ac:dyDescent="0.45">
      <c r="A611" s="78">
        <v>101</v>
      </c>
      <c r="B611" s="119"/>
      <c r="C611" s="105"/>
      <c r="D611" s="105"/>
      <c r="E611" s="106"/>
      <c r="F611" s="48" t="s">
        <v>23</v>
      </c>
      <c r="H611" s="82">
        <v>5000</v>
      </c>
      <c r="I611" s="120" t="s">
        <v>85</v>
      </c>
    </row>
    <row r="612" spans="1:9" ht="20.25" thickTop="1" thickBot="1" x14ac:dyDescent="0.45">
      <c r="B612" s="84"/>
      <c r="C612" s="44"/>
      <c r="D612" s="44"/>
      <c r="E612" s="73">
        <f>IF(E609="","",DATE(YEAR(E609),MONTH(E609)+1,$D$2))</f>
        <v>46853</v>
      </c>
      <c r="F612" s="85" t="s">
        <v>83</v>
      </c>
      <c r="G612" s="108"/>
      <c r="H612" s="108"/>
      <c r="I612" s="110"/>
    </row>
    <row r="613" spans="1:9" ht="20.25" thickTop="1" thickBot="1" x14ac:dyDescent="0.45">
      <c r="B613" s="121">
        <f>IF(E613="","",YEAR(E613))</f>
        <v>2028</v>
      </c>
      <c r="C613" s="122">
        <f>IF(E613="","",MONTH(E613))</f>
        <v>4</v>
      </c>
      <c r="D613" s="123"/>
      <c r="E613" s="124">
        <f>IF(E612="","",IF(WORKDAY(WORKDAY(E612,-1,holiday),1,holiday)=E612,E612,WORKDAY(E612,1,holiday)))</f>
        <v>46853</v>
      </c>
      <c r="F613" s="123" t="s">
        <v>86</v>
      </c>
      <c r="G613" s="74">
        <f>IF(G601&lt;=H605,0,G601-H605)</f>
        <v>0</v>
      </c>
      <c r="H613" s="112">
        <f>IF(AND(G607=0,OR(H609=0,H609="")),0,IF(G613&gt;0,H611+H609,G607+H609))</f>
        <v>0</v>
      </c>
      <c r="I613" s="92" t="s">
        <v>87</v>
      </c>
    </row>
    <row r="614" spans="1:9" ht="19.5" thickTop="1" x14ac:dyDescent="0.4"/>
  </sheetData>
  <sheetProtection sheet="1" autoFilter="0"/>
  <autoFilter ref="I9:I613" xr:uid="{414434BE-B254-417A-ABBD-553A00119731}"/>
  <phoneticPr fontId="1"/>
  <conditionalFormatting sqref="E5:E8">
    <cfRule type="expression" dxfId="37" priority="1">
      <formula>IF(AND($B$4=$B5,$C$4=$C5),FALSE,TRUE)</formula>
    </cfRule>
  </conditionalFormatting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39F44FC-7DAC-48F4-9E97-F4CA964232D6}">
          <x14:formula1>
            <xm:f>支払日テーブル!$A$2:$A$3</xm:f>
          </x14:formula1>
          <xm:sqref>C2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17F51F-B7DE-450F-BAE6-2B9D769C6D4D}">
  <dimension ref="A1:G10"/>
  <sheetViews>
    <sheetView showGridLines="0" workbookViewId="0">
      <selection activeCell="B1" sqref="B1"/>
    </sheetView>
  </sheetViews>
  <sheetFormatPr defaultRowHeight="18.75" x14ac:dyDescent="0.4"/>
  <cols>
    <col min="1" max="2" width="6.75" bestFit="1" customWidth="1"/>
    <col min="4" max="4" width="3.625" customWidth="1"/>
  </cols>
  <sheetData>
    <row r="1" spans="1:7" ht="19.5" thickBot="1" x14ac:dyDescent="0.45">
      <c r="A1" s="140" t="s">
        <v>22</v>
      </c>
      <c r="B1" s="140" t="s">
        <v>24</v>
      </c>
      <c r="D1" s="36" t="s">
        <v>28</v>
      </c>
      <c r="E1" s="36"/>
      <c r="F1" s="36"/>
      <c r="G1" s="36"/>
    </row>
    <row r="2" spans="1:7" ht="19.5" thickTop="1" x14ac:dyDescent="0.4">
      <c r="A2" s="136">
        <v>15</v>
      </c>
      <c r="B2" s="137">
        <v>10</v>
      </c>
    </row>
    <row r="3" spans="1:7" ht="19.5" thickBot="1" x14ac:dyDescent="0.45">
      <c r="A3" s="138" t="s">
        <v>17</v>
      </c>
      <c r="B3" s="139">
        <v>26</v>
      </c>
      <c r="D3" t="s">
        <v>76</v>
      </c>
    </row>
    <row r="4" spans="1:7" ht="19.5" thickTop="1" x14ac:dyDescent="0.4">
      <c r="E4" t="s">
        <v>77</v>
      </c>
    </row>
    <row r="6" spans="1:7" x14ac:dyDescent="0.4">
      <c r="D6" s="31" t="s">
        <v>73</v>
      </c>
    </row>
    <row r="7" spans="1:7" x14ac:dyDescent="0.4">
      <c r="E7" t="s">
        <v>74</v>
      </c>
    </row>
    <row r="8" spans="1:7" x14ac:dyDescent="0.4">
      <c r="E8" t="s">
        <v>75</v>
      </c>
    </row>
    <row r="10" spans="1:7" x14ac:dyDescent="0.4">
      <c r="E10" t="s">
        <v>78</v>
      </c>
    </row>
  </sheetData>
  <sheetProtection sheet="1" objects="1" scenarios="1"/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5741F1-9C4C-4F5B-A32F-72817A30D20E}">
  <dimension ref="A1:AL567"/>
  <sheetViews>
    <sheetView showGridLines="0" workbookViewId="0"/>
  </sheetViews>
  <sheetFormatPr defaultColWidth="8.75" defaultRowHeight="18.75" x14ac:dyDescent="0.4"/>
  <cols>
    <col min="1" max="1" width="3.75" style="2" customWidth="1"/>
    <col min="2" max="2" width="14" style="2" customWidth="1"/>
    <col min="3" max="3" width="6.5" style="2" customWidth="1"/>
    <col min="4" max="4" width="24.75" customWidth="1"/>
    <col min="5" max="5" width="3.75" style="2" customWidth="1"/>
    <col min="6" max="6" width="2.75" customWidth="1"/>
    <col min="7" max="12" width="2.75" style="2" customWidth="1"/>
    <col min="13" max="13" width="1.75" style="2" customWidth="1"/>
    <col min="14" max="20" width="2.75" style="2" customWidth="1"/>
    <col min="21" max="21" width="1.75" style="2" customWidth="1"/>
    <col min="22" max="28" width="2.75" style="2" customWidth="1"/>
    <col min="29" max="29" width="1.75" style="2" customWidth="1"/>
    <col min="30" max="36" width="2.75" style="2" customWidth="1"/>
    <col min="37" max="37" width="1.75" style="2" customWidth="1"/>
    <col min="38" max="38" width="48.75" style="9" customWidth="1"/>
    <col min="39" max="39" width="3.75" style="2" customWidth="1"/>
    <col min="40" max="40" width="6" style="2" customWidth="1"/>
    <col min="41" max="44" width="6.75" style="2" customWidth="1"/>
    <col min="45" max="16384" width="8.75" style="2"/>
  </cols>
  <sheetData>
    <row r="1" spans="1:38" ht="19.5" thickBot="1" x14ac:dyDescent="0.45">
      <c r="A1" s="134"/>
      <c r="B1" s="135">
        <v>2023</v>
      </c>
      <c r="C1" s="133" t="s">
        <v>26</v>
      </c>
      <c r="D1" s="1" t="s">
        <v>27</v>
      </c>
      <c r="E1"/>
      <c r="F1" s="2" t="str">
        <f>TEXT(DATE($B$1,1,1),"yyyy年m月")</f>
        <v>2023年1月</v>
      </c>
      <c r="N1" s="2" t="str">
        <f>TEXT(DATE($B$1,2,1),"yyyy年m月")</f>
        <v>2023年2月</v>
      </c>
      <c r="V1" s="2" t="str">
        <f>TEXT(DATE($B$1,3,1),"yyyy年m月")</f>
        <v>2023年3月</v>
      </c>
      <c r="AD1" s="2" t="str">
        <f>TEXT(DATE($B$1,4,1),"yyyy年m月")</f>
        <v>2023年4月</v>
      </c>
      <c r="AL1" s="3" t="s">
        <v>28</v>
      </c>
    </row>
    <row r="2" spans="1:38" thickBot="1" x14ac:dyDescent="0.45">
      <c r="B2" s="4">
        <f>IF($C$2="日曜日",1,IF($C$2="月曜日",2,IF($C$2="火曜日",12,IF($C$2="水曜日",13,IF($C$2="木曜日",14,IF($C$2="金曜日",15,IF($C$2="土曜日",16,1)))))))</f>
        <v>1</v>
      </c>
      <c r="C2" s="132" t="s">
        <v>29</v>
      </c>
      <c r="D2" s="5" t="s">
        <v>30</v>
      </c>
      <c r="F2" s="6" t="str">
        <f t="shared" ref="F2:AJ2" si="0">TEXT(F3,"aaa")</f>
        <v>日</v>
      </c>
      <c r="G2" s="7" t="str">
        <f t="shared" si="0"/>
        <v>月</v>
      </c>
      <c r="H2" s="7" t="str">
        <f t="shared" si="0"/>
        <v>火</v>
      </c>
      <c r="I2" s="7" t="str">
        <f t="shared" si="0"/>
        <v>水</v>
      </c>
      <c r="J2" s="7" t="str">
        <f t="shared" si="0"/>
        <v>木</v>
      </c>
      <c r="K2" s="7" t="str">
        <f t="shared" si="0"/>
        <v>金</v>
      </c>
      <c r="L2" s="6" t="str">
        <f t="shared" si="0"/>
        <v>土</v>
      </c>
      <c r="M2" s="8"/>
      <c r="N2" s="6" t="str">
        <f t="shared" si="0"/>
        <v>日</v>
      </c>
      <c r="O2" s="7" t="str">
        <f t="shared" si="0"/>
        <v>月</v>
      </c>
      <c r="P2" s="7" t="str">
        <f t="shared" si="0"/>
        <v>火</v>
      </c>
      <c r="Q2" s="7" t="str">
        <f t="shared" si="0"/>
        <v>水</v>
      </c>
      <c r="R2" s="7" t="str">
        <f t="shared" si="0"/>
        <v>木</v>
      </c>
      <c r="S2" s="7" t="str">
        <f t="shared" si="0"/>
        <v>金</v>
      </c>
      <c r="T2" s="6" t="str">
        <f t="shared" si="0"/>
        <v>土</v>
      </c>
      <c r="U2" s="8"/>
      <c r="V2" s="6" t="str">
        <f t="shared" si="0"/>
        <v>日</v>
      </c>
      <c r="W2" s="7" t="str">
        <f t="shared" si="0"/>
        <v>月</v>
      </c>
      <c r="X2" s="7" t="str">
        <f t="shared" si="0"/>
        <v>火</v>
      </c>
      <c r="Y2" s="7" t="str">
        <f t="shared" si="0"/>
        <v>水</v>
      </c>
      <c r="Z2" s="7" t="str">
        <f t="shared" si="0"/>
        <v>木</v>
      </c>
      <c r="AA2" s="7" t="str">
        <f t="shared" si="0"/>
        <v>金</v>
      </c>
      <c r="AB2" s="6" t="str">
        <f t="shared" si="0"/>
        <v>土</v>
      </c>
      <c r="AC2" s="8"/>
      <c r="AD2" s="6" t="str">
        <f t="shared" si="0"/>
        <v>日</v>
      </c>
      <c r="AE2" s="7" t="str">
        <f t="shared" si="0"/>
        <v>月</v>
      </c>
      <c r="AF2" s="7" t="str">
        <f t="shared" si="0"/>
        <v>火</v>
      </c>
      <c r="AG2" s="7" t="str">
        <f t="shared" si="0"/>
        <v>水</v>
      </c>
      <c r="AH2" s="7" t="str">
        <f t="shared" si="0"/>
        <v>木</v>
      </c>
      <c r="AI2" s="7" t="str">
        <f t="shared" si="0"/>
        <v>金</v>
      </c>
      <c r="AJ2" s="6" t="str">
        <f t="shared" si="0"/>
        <v>土</v>
      </c>
    </row>
    <row r="3" spans="1:38" ht="19.5" thickBot="1" x14ac:dyDescent="0.45">
      <c r="A3" s="10" t="s">
        <v>16</v>
      </c>
      <c r="B3" s="11" t="s">
        <v>31</v>
      </c>
      <c r="C3" s="11" t="s">
        <v>32</v>
      </c>
      <c r="D3" s="12" t="s">
        <v>33</v>
      </c>
      <c r="F3" s="150">
        <f>F1-(WEEKDAY(F1,$B$2)-1)</f>
        <v>44927</v>
      </c>
      <c r="G3" s="151">
        <f t="shared" ref="G3:L8" si="1">F3+1</f>
        <v>44928</v>
      </c>
      <c r="H3" s="151">
        <f t="shared" si="1"/>
        <v>44929</v>
      </c>
      <c r="I3" s="152">
        <f t="shared" si="1"/>
        <v>44930</v>
      </c>
      <c r="J3" s="152">
        <f t="shared" si="1"/>
        <v>44931</v>
      </c>
      <c r="K3" s="152">
        <f t="shared" si="1"/>
        <v>44932</v>
      </c>
      <c r="L3" s="151">
        <f t="shared" si="1"/>
        <v>44933</v>
      </c>
      <c r="M3" s="8"/>
      <c r="N3" s="150">
        <f>N1-(WEEKDAY(N1,$B$2)-1)</f>
        <v>44955</v>
      </c>
      <c r="O3" s="156">
        <f t="shared" ref="O3:T8" si="2">N3+1</f>
        <v>44956</v>
      </c>
      <c r="P3" s="156">
        <f t="shared" si="2"/>
        <v>44957</v>
      </c>
      <c r="Q3" s="156">
        <f t="shared" si="2"/>
        <v>44958</v>
      </c>
      <c r="R3" s="156">
        <f t="shared" si="2"/>
        <v>44959</v>
      </c>
      <c r="S3" s="156">
        <f t="shared" si="2"/>
        <v>44960</v>
      </c>
      <c r="T3" s="157">
        <f t="shared" si="2"/>
        <v>44961</v>
      </c>
      <c r="U3" s="8"/>
      <c r="V3" s="150">
        <f>V1-(WEEKDAY(V1,$B$2)-1)</f>
        <v>44983</v>
      </c>
      <c r="W3" s="156">
        <f t="shared" ref="W3:AB8" si="3">V3+1</f>
        <v>44984</v>
      </c>
      <c r="X3" s="156">
        <f t="shared" si="3"/>
        <v>44985</v>
      </c>
      <c r="Y3" s="156">
        <f t="shared" si="3"/>
        <v>44986</v>
      </c>
      <c r="Z3" s="156">
        <f t="shared" si="3"/>
        <v>44987</v>
      </c>
      <c r="AA3" s="156">
        <f t="shared" si="3"/>
        <v>44988</v>
      </c>
      <c r="AB3" s="157">
        <f t="shared" si="3"/>
        <v>44989</v>
      </c>
      <c r="AC3" s="8"/>
      <c r="AD3" s="150">
        <f>AD1-(WEEKDAY(AD1,$B$2)-1)</f>
        <v>45011</v>
      </c>
      <c r="AE3" s="156">
        <f t="shared" ref="AE3:AJ8" si="4">AD3+1</f>
        <v>45012</v>
      </c>
      <c r="AF3" s="156">
        <f t="shared" si="4"/>
        <v>45013</v>
      </c>
      <c r="AG3" s="156">
        <f t="shared" si="4"/>
        <v>45014</v>
      </c>
      <c r="AH3" s="156">
        <f t="shared" si="4"/>
        <v>45015</v>
      </c>
      <c r="AI3" s="156">
        <f t="shared" si="4"/>
        <v>45016</v>
      </c>
      <c r="AJ3" s="157">
        <f t="shared" si="4"/>
        <v>45017</v>
      </c>
      <c r="AL3" s="144" t="s">
        <v>34</v>
      </c>
    </row>
    <row r="4" spans="1:38" ht="17.25" thickTop="1" x14ac:dyDescent="0.4">
      <c r="A4" s="32">
        <v>1</v>
      </c>
      <c r="B4" s="33">
        <v>43466</v>
      </c>
      <c r="C4" s="142" t="str">
        <f>TEXT(B4,"(aaa)")</f>
        <v>(火)</v>
      </c>
      <c r="D4" s="14" t="s">
        <v>0</v>
      </c>
      <c r="F4" s="15">
        <f>L3+1</f>
        <v>44934</v>
      </c>
      <c r="G4" s="16">
        <f t="shared" si="1"/>
        <v>44935</v>
      </c>
      <c r="H4" s="16">
        <f t="shared" si="1"/>
        <v>44936</v>
      </c>
      <c r="I4" s="16">
        <f t="shared" si="1"/>
        <v>44937</v>
      </c>
      <c r="J4" s="16">
        <f t="shared" si="1"/>
        <v>44938</v>
      </c>
      <c r="K4" s="16">
        <f t="shared" si="1"/>
        <v>44939</v>
      </c>
      <c r="L4" s="17">
        <f t="shared" si="1"/>
        <v>44940</v>
      </c>
      <c r="M4" s="8"/>
      <c r="N4" s="15">
        <f>T3+1</f>
        <v>44962</v>
      </c>
      <c r="O4" s="16">
        <f t="shared" si="2"/>
        <v>44963</v>
      </c>
      <c r="P4" s="16">
        <f t="shared" si="2"/>
        <v>44964</v>
      </c>
      <c r="Q4" s="16">
        <f t="shared" si="2"/>
        <v>44965</v>
      </c>
      <c r="R4" s="16">
        <f t="shared" si="2"/>
        <v>44966</v>
      </c>
      <c r="S4" s="16">
        <f t="shared" si="2"/>
        <v>44967</v>
      </c>
      <c r="T4" s="18">
        <f t="shared" si="2"/>
        <v>44968</v>
      </c>
      <c r="U4" s="8"/>
      <c r="V4" s="15">
        <f>AB3+1</f>
        <v>44990</v>
      </c>
      <c r="W4" s="16">
        <f t="shared" si="3"/>
        <v>44991</v>
      </c>
      <c r="X4" s="16">
        <f t="shared" si="3"/>
        <v>44992</v>
      </c>
      <c r="Y4" s="16">
        <f t="shared" si="3"/>
        <v>44993</v>
      </c>
      <c r="Z4" s="16">
        <f t="shared" si="3"/>
        <v>44994</v>
      </c>
      <c r="AA4" s="16">
        <f t="shared" si="3"/>
        <v>44995</v>
      </c>
      <c r="AB4" s="18">
        <f t="shared" si="3"/>
        <v>44996</v>
      </c>
      <c r="AC4" s="8"/>
      <c r="AD4" s="15">
        <f>AJ3+1</f>
        <v>45018</v>
      </c>
      <c r="AE4" s="16">
        <f t="shared" si="4"/>
        <v>45019</v>
      </c>
      <c r="AF4" s="16">
        <f t="shared" si="4"/>
        <v>45020</v>
      </c>
      <c r="AG4" s="16">
        <f t="shared" si="4"/>
        <v>45021</v>
      </c>
      <c r="AH4" s="16">
        <f t="shared" si="4"/>
        <v>45022</v>
      </c>
      <c r="AI4" s="16">
        <f t="shared" si="4"/>
        <v>45023</v>
      </c>
      <c r="AJ4" s="18">
        <f t="shared" si="4"/>
        <v>45024</v>
      </c>
      <c r="AL4" s="145" t="s">
        <v>35</v>
      </c>
    </row>
    <row r="5" spans="1:38" ht="16.5" x14ac:dyDescent="0.4">
      <c r="A5" s="32"/>
      <c r="B5" s="34">
        <v>43467</v>
      </c>
      <c r="C5" s="142" t="str">
        <f>TEXT(B5,"(aaa)")</f>
        <v>(水)</v>
      </c>
      <c r="D5" s="19" t="s">
        <v>38</v>
      </c>
      <c r="F5" s="153">
        <f>L4+1</f>
        <v>44941</v>
      </c>
      <c r="G5" s="154">
        <f t="shared" si="1"/>
        <v>44942</v>
      </c>
      <c r="H5" s="154">
        <f t="shared" si="1"/>
        <v>44943</v>
      </c>
      <c r="I5" s="154">
        <f t="shared" si="1"/>
        <v>44944</v>
      </c>
      <c r="J5" s="154">
        <f t="shared" si="1"/>
        <v>44945</v>
      </c>
      <c r="K5" s="154">
        <f t="shared" si="1"/>
        <v>44946</v>
      </c>
      <c r="L5" s="155">
        <f t="shared" si="1"/>
        <v>44947</v>
      </c>
      <c r="M5" s="8"/>
      <c r="N5" s="153">
        <f>T4+1</f>
        <v>44969</v>
      </c>
      <c r="O5" s="154">
        <f t="shared" si="2"/>
        <v>44970</v>
      </c>
      <c r="P5" s="154">
        <f t="shared" si="2"/>
        <v>44971</v>
      </c>
      <c r="Q5" s="154">
        <f t="shared" si="2"/>
        <v>44972</v>
      </c>
      <c r="R5" s="154">
        <f t="shared" si="2"/>
        <v>44973</v>
      </c>
      <c r="S5" s="154">
        <f t="shared" si="2"/>
        <v>44974</v>
      </c>
      <c r="T5" s="158">
        <f t="shared" si="2"/>
        <v>44975</v>
      </c>
      <c r="U5" s="8"/>
      <c r="V5" s="153">
        <f>AB4+1</f>
        <v>44997</v>
      </c>
      <c r="W5" s="154">
        <f t="shared" si="3"/>
        <v>44998</v>
      </c>
      <c r="X5" s="154">
        <f t="shared" si="3"/>
        <v>44999</v>
      </c>
      <c r="Y5" s="154">
        <f t="shared" si="3"/>
        <v>45000</v>
      </c>
      <c r="Z5" s="154">
        <f t="shared" si="3"/>
        <v>45001</v>
      </c>
      <c r="AA5" s="154">
        <f t="shared" si="3"/>
        <v>45002</v>
      </c>
      <c r="AB5" s="158">
        <f t="shared" si="3"/>
        <v>45003</v>
      </c>
      <c r="AC5" s="8"/>
      <c r="AD5" s="153">
        <f>AJ4+1</f>
        <v>45025</v>
      </c>
      <c r="AE5" s="154">
        <f t="shared" si="4"/>
        <v>45026</v>
      </c>
      <c r="AF5" s="154">
        <f t="shared" si="4"/>
        <v>45027</v>
      </c>
      <c r="AG5" s="154">
        <f t="shared" si="4"/>
        <v>45028</v>
      </c>
      <c r="AH5" s="154">
        <f t="shared" si="4"/>
        <v>45029</v>
      </c>
      <c r="AI5" s="154">
        <f t="shared" si="4"/>
        <v>45030</v>
      </c>
      <c r="AJ5" s="158">
        <f t="shared" si="4"/>
        <v>45031</v>
      </c>
      <c r="AL5" s="145" t="s">
        <v>36</v>
      </c>
    </row>
    <row r="6" spans="1:38" ht="16.5" x14ac:dyDescent="0.4">
      <c r="A6" s="32"/>
      <c r="B6" s="34">
        <v>43468</v>
      </c>
      <c r="C6" s="142" t="str">
        <f>TEXT(B6,"(aaa)")</f>
        <v>(木)</v>
      </c>
      <c r="D6" s="19" t="s">
        <v>38</v>
      </c>
      <c r="F6" s="15">
        <f>L5+1</f>
        <v>44948</v>
      </c>
      <c r="G6" s="16">
        <f t="shared" si="1"/>
        <v>44949</v>
      </c>
      <c r="H6" s="16">
        <f t="shared" si="1"/>
        <v>44950</v>
      </c>
      <c r="I6" s="16">
        <f t="shared" si="1"/>
        <v>44951</v>
      </c>
      <c r="J6" s="16">
        <f t="shared" si="1"/>
        <v>44952</v>
      </c>
      <c r="K6" s="16">
        <f t="shared" si="1"/>
        <v>44953</v>
      </c>
      <c r="L6" s="17">
        <f t="shared" si="1"/>
        <v>44954</v>
      </c>
      <c r="M6" s="8"/>
      <c r="N6" s="15">
        <f>T5+1</f>
        <v>44976</v>
      </c>
      <c r="O6" s="16">
        <f t="shared" si="2"/>
        <v>44977</v>
      </c>
      <c r="P6" s="16">
        <f t="shared" si="2"/>
        <v>44978</v>
      </c>
      <c r="Q6" s="16">
        <f t="shared" si="2"/>
        <v>44979</v>
      </c>
      <c r="R6" s="16">
        <f t="shared" si="2"/>
        <v>44980</v>
      </c>
      <c r="S6" s="16">
        <f t="shared" si="2"/>
        <v>44981</v>
      </c>
      <c r="T6" s="18">
        <f t="shared" si="2"/>
        <v>44982</v>
      </c>
      <c r="U6" s="8"/>
      <c r="V6" s="15">
        <f>AB5+1</f>
        <v>45004</v>
      </c>
      <c r="W6" s="16">
        <f t="shared" si="3"/>
        <v>45005</v>
      </c>
      <c r="X6" s="16">
        <f t="shared" si="3"/>
        <v>45006</v>
      </c>
      <c r="Y6" s="16">
        <f t="shared" si="3"/>
        <v>45007</v>
      </c>
      <c r="Z6" s="16">
        <f t="shared" si="3"/>
        <v>45008</v>
      </c>
      <c r="AA6" s="16">
        <f t="shared" si="3"/>
        <v>45009</v>
      </c>
      <c r="AB6" s="18">
        <f t="shared" si="3"/>
        <v>45010</v>
      </c>
      <c r="AC6" s="8"/>
      <c r="AD6" s="15">
        <f>AJ5+1</f>
        <v>45032</v>
      </c>
      <c r="AE6" s="16">
        <f t="shared" si="4"/>
        <v>45033</v>
      </c>
      <c r="AF6" s="16">
        <f t="shared" si="4"/>
        <v>45034</v>
      </c>
      <c r="AG6" s="16">
        <f t="shared" si="4"/>
        <v>45035</v>
      </c>
      <c r="AH6" s="16">
        <f t="shared" si="4"/>
        <v>45036</v>
      </c>
      <c r="AI6" s="16">
        <f t="shared" si="4"/>
        <v>45037</v>
      </c>
      <c r="AJ6" s="18">
        <f t="shared" si="4"/>
        <v>45038</v>
      </c>
      <c r="AL6" s="145" t="s">
        <v>37</v>
      </c>
    </row>
    <row r="7" spans="1:38" ht="16.5" x14ac:dyDescent="0.4">
      <c r="A7" s="32">
        <v>2</v>
      </c>
      <c r="B7" s="34">
        <v>43479</v>
      </c>
      <c r="C7" s="142" t="str">
        <f t="shared" ref="C7:C68" si="5">TEXT(B7,"(aaa)")</f>
        <v>(月)</v>
      </c>
      <c r="D7" s="14" t="s">
        <v>1</v>
      </c>
      <c r="F7" s="153">
        <f>L6+1</f>
        <v>44955</v>
      </c>
      <c r="G7" s="154">
        <f t="shared" si="1"/>
        <v>44956</v>
      </c>
      <c r="H7" s="154">
        <f t="shared" si="1"/>
        <v>44957</v>
      </c>
      <c r="I7" s="154">
        <f t="shared" si="1"/>
        <v>44958</v>
      </c>
      <c r="J7" s="154">
        <f t="shared" si="1"/>
        <v>44959</v>
      </c>
      <c r="K7" s="154">
        <f t="shared" si="1"/>
        <v>44960</v>
      </c>
      <c r="L7" s="155">
        <f t="shared" si="1"/>
        <v>44961</v>
      </c>
      <c r="M7" s="8"/>
      <c r="N7" s="153">
        <f>T6+1</f>
        <v>44983</v>
      </c>
      <c r="O7" s="154">
        <f t="shared" si="2"/>
        <v>44984</v>
      </c>
      <c r="P7" s="154">
        <f t="shared" si="2"/>
        <v>44985</v>
      </c>
      <c r="Q7" s="154">
        <f t="shared" si="2"/>
        <v>44986</v>
      </c>
      <c r="R7" s="154">
        <f t="shared" si="2"/>
        <v>44987</v>
      </c>
      <c r="S7" s="154">
        <f t="shared" si="2"/>
        <v>44988</v>
      </c>
      <c r="T7" s="158">
        <f t="shared" si="2"/>
        <v>44989</v>
      </c>
      <c r="U7" s="8"/>
      <c r="V7" s="153">
        <f>AB6+1</f>
        <v>45011</v>
      </c>
      <c r="W7" s="154">
        <f t="shared" si="3"/>
        <v>45012</v>
      </c>
      <c r="X7" s="154">
        <f t="shared" si="3"/>
        <v>45013</v>
      </c>
      <c r="Y7" s="154">
        <f t="shared" si="3"/>
        <v>45014</v>
      </c>
      <c r="Z7" s="154">
        <f t="shared" si="3"/>
        <v>45015</v>
      </c>
      <c r="AA7" s="154">
        <f t="shared" si="3"/>
        <v>45016</v>
      </c>
      <c r="AB7" s="158">
        <f t="shared" si="3"/>
        <v>45017</v>
      </c>
      <c r="AC7" s="8"/>
      <c r="AD7" s="153">
        <f>AJ6+1</f>
        <v>45039</v>
      </c>
      <c r="AE7" s="154">
        <f t="shared" si="4"/>
        <v>45040</v>
      </c>
      <c r="AF7" s="154">
        <f t="shared" si="4"/>
        <v>45041</v>
      </c>
      <c r="AG7" s="154">
        <f t="shared" si="4"/>
        <v>45042</v>
      </c>
      <c r="AH7" s="154">
        <f t="shared" si="4"/>
        <v>45043</v>
      </c>
      <c r="AI7" s="154">
        <f t="shared" si="4"/>
        <v>45044</v>
      </c>
      <c r="AJ7" s="158">
        <f t="shared" si="4"/>
        <v>45045</v>
      </c>
      <c r="AL7" s="145"/>
    </row>
    <row r="8" spans="1:38" ht="16.5" x14ac:dyDescent="0.4">
      <c r="A8" s="32">
        <v>3</v>
      </c>
      <c r="B8" s="34">
        <v>43507</v>
      </c>
      <c r="C8" s="142" t="str">
        <f t="shared" si="5"/>
        <v>(月)</v>
      </c>
      <c r="D8" s="14" t="s">
        <v>2</v>
      </c>
      <c r="F8" s="20">
        <f>L7+1</f>
        <v>44962</v>
      </c>
      <c r="G8" s="21">
        <f t="shared" si="1"/>
        <v>44963</v>
      </c>
      <c r="H8" s="21">
        <f t="shared" si="1"/>
        <v>44964</v>
      </c>
      <c r="I8" s="21">
        <f t="shared" si="1"/>
        <v>44965</v>
      </c>
      <c r="J8" s="21">
        <f t="shared" si="1"/>
        <v>44966</v>
      </c>
      <c r="K8" s="21">
        <f t="shared" si="1"/>
        <v>44967</v>
      </c>
      <c r="L8" s="22">
        <f t="shared" si="1"/>
        <v>44968</v>
      </c>
      <c r="M8" s="23"/>
      <c r="N8" s="20">
        <f>T7+1</f>
        <v>44990</v>
      </c>
      <c r="O8" s="21">
        <f t="shared" si="2"/>
        <v>44991</v>
      </c>
      <c r="P8" s="21">
        <f t="shared" si="2"/>
        <v>44992</v>
      </c>
      <c r="Q8" s="21">
        <f t="shared" si="2"/>
        <v>44993</v>
      </c>
      <c r="R8" s="21">
        <f t="shared" si="2"/>
        <v>44994</v>
      </c>
      <c r="S8" s="21">
        <f t="shared" si="2"/>
        <v>44995</v>
      </c>
      <c r="T8" s="22">
        <f t="shared" si="2"/>
        <v>44996</v>
      </c>
      <c r="U8" s="8"/>
      <c r="V8" s="20">
        <f>AB7+1</f>
        <v>45018</v>
      </c>
      <c r="W8" s="21">
        <f t="shared" si="3"/>
        <v>45019</v>
      </c>
      <c r="X8" s="21">
        <f t="shared" si="3"/>
        <v>45020</v>
      </c>
      <c r="Y8" s="21">
        <f t="shared" si="3"/>
        <v>45021</v>
      </c>
      <c r="Z8" s="21">
        <f t="shared" si="3"/>
        <v>45022</v>
      </c>
      <c r="AA8" s="21">
        <f t="shared" si="3"/>
        <v>45023</v>
      </c>
      <c r="AB8" s="22">
        <f t="shared" si="3"/>
        <v>45024</v>
      </c>
      <c r="AC8" s="8"/>
      <c r="AD8" s="20">
        <f>AJ7+1</f>
        <v>45046</v>
      </c>
      <c r="AE8" s="21">
        <f t="shared" si="4"/>
        <v>45047</v>
      </c>
      <c r="AF8" s="21">
        <f t="shared" si="4"/>
        <v>45048</v>
      </c>
      <c r="AG8" s="21">
        <f t="shared" si="4"/>
        <v>45049</v>
      </c>
      <c r="AH8" s="21">
        <f t="shared" si="4"/>
        <v>45050</v>
      </c>
      <c r="AI8" s="21">
        <f t="shared" si="4"/>
        <v>45051</v>
      </c>
      <c r="AJ8" s="22">
        <f t="shared" si="4"/>
        <v>45052</v>
      </c>
      <c r="AL8" s="145" t="s">
        <v>39</v>
      </c>
    </row>
    <row r="9" spans="1:38" ht="17.25" thickBot="1" x14ac:dyDescent="0.45">
      <c r="A9" s="32">
        <v>4</v>
      </c>
      <c r="B9" s="34">
        <v>43545</v>
      </c>
      <c r="C9" s="142" t="str">
        <f t="shared" si="5"/>
        <v>(木)</v>
      </c>
      <c r="D9" s="14" t="s">
        <v>4</v>
      </c>
      <c r="F9" s="2" t="str">
        <f>TEXT(DATE($B$1,5,1),"yyyy年m月")</f>
        <v>2023年5月</v>
      </c>
      <c r="N9" s="2" t="str">
        <f>TEXT(DATE($B$1,6,1),"yyyy年m月")</f>
        <v>2023年6月</v>
      </c>
      <c r="V9" s="2" t="str">
        <f>TEXT(DATE($B$1,7,1),"yyyy年m月")</f>
        <v>2023年7月</v>
      </c>
      <c r="AD9" s="2" t="str">
        <f>TEXT(DATE($B$1,8,1),"yyyy年m月")</f>
        <v>2023年8月</v>
      </c>
      <c r="AL9" s="145" t="s">
        <v>40</v>
      </c>
    </row>
    <row r="10" spans="1:38" ht="17.25" thickBot="1" x14ac:dyDescent="0.45">
      <c r="A10" s="32">
        <v>5</v>
      </c>
      <c r="B10" s="34">
        <v>43584</v>
      </c>
      <c r="C10" s="142" t="str">
        <f t="shared" si="5"/>
        <v>(月)</v>
      </c>
      <c r="D10" s="14" t="s">
        <v>5</v>
      </c>
      <c r="F10" s="6" t="str">
        <f t="shared" ref="F10:AJ10" si="6">TEXT(F11,"aaa")</f>
        <v>日</v>
      </c>
      <c r="G10" s="7" t="str">
        <f t="shared" si="6"/>
        <v>月</v>
      </c>
      <c r="H10" s="7" t="str">
        <f t="shared" si="6"/>
        <v>火</v>
      </c>
      <c r="I10" s="7" t="str">
        <f t="shared" si="6"/>
        <v>水</v>
      </c>
      <c r="J10" s="7" t="str">
        <f t="shared" si="6"/>
        <v>木</v>
      </c>
      <c r="K10" s="7" t="str">
        <f t="shared" si="6"/>
        <v>金</v>
      </c>
      <c r="L10" s="6" t="str">
        <f t="shared" si="6"/>
        <v>土</v>
      </c>
      <c r="N10" s="6" t="str">
        <f t="shared" si="6"/>
        <v>日</v>
      </c>
      <c r="O10" s="7" t="str">
        <f t="shared" si="6"/>
        <v>月</v>
      </c>
      <c r="P10" s="7" t="str">
        <f t="shared" si="6"/>
        <v>火</v>
      </c>
      <c r="Q10" s="7" t="str">
        <f t="shared" si="6"/>
        <v>水</v>
      </c>
      <c r="R10" s="7" t="str">
        <f t="shared" si="6"/>
        <v>木</v>
      </c>
      <c r="S10" s="7" t="str">
        <f t="shared" si="6"/>
        <v>金</v>
      </c>
      <c r="T10" s="6" t="str">
        <f t="shared" si="6"/>
        <v>土</v>
      </c>
      <c r="V10" s="6" t="str">
        <f t="shared" si="6"/>
        <v>日</v>
      </c>
      <c r="W10" s="7" t="str">
        <f t="shared" si="6"/>
        <v>月</v>
      </c>
      <c r="X10" s="7" t="str">
        <f t="shared" si="6"/>
        <v>火</v>
      </c>
      <c r="Y10" s="7" t="str">
        <f t="shared" si="6"/>
        <v>水</v>
      </c>
      <c r="Z10" s="7" t="str">
        <f t="shared" si="6"/>
        <v>木</v>
      </c>
      <c r="AA10" s="7" t="str">
        <f t="shared" si="6"/>
        <v>金</v>
      </c>
      <c r="AB10" s="6" t="str">
        <f t="shared" si="6"/>
        <v>土</v>
      </c>
      <c r="AD10" s="6" t="str">
        <f t="shared" si="6"/>
        <v>日</v>
      </c>
      <c r="AE10" s="7" t="str">
        <f t="shared" si="6"/>
        <v>月</v>
      </c>
      <c r="AF10" s="7" t="str">
        <f t="shared" si="6"/>
        <v>火</v>
      </c>
      <c r="AG10" s="7" t="str">
        <f t="shared" si="6"/>
        <v>水</v>
      </c>
      <c r="AH10" s="7" t="str">
        <f t="shared" si="6"/>
        <v>木</v>
      </c>
      <c r="AI10" s="7" t="str">
        <f t="shared" si="6"/>
        <v>金</v>
      </c>
      <c r="AJ10" s="6" t="str">
        <f t="shared" si="6"/>
        <v>土</v>
      </c>
      <c r="AL10" s="145"/>
    </row>
    <row r="11" spans="1:38" ht="16.5" x14ac:dyDescent="0.4">
      <c r="A11" s="32">
        <v>6</v>
      </c>
      <c r="B11" s="34">
        <v>43585</v>
      </c>
      <c r="C11" s="142" t="str">
        <f t="shared" si="5"/>
        <v>(火)</v>
      </c>
      <c r="D11" s="41" t="s">
        <v>42</v>
      </c>
      <c r="F11" s="159">
        <f>F9-(WEEKDAY(F9,$B$2)-1)</f>
        <v>45046</v>
      </c>
      <c r="G11" s="160">
        <f t="shared" ref="G11:L16" si="7">F11+1</f>
        <v>45047</v>
      </c>
      <c r="H11" s="160">
        <f t="shared" si="7"/>
        <v>45048</v>
      </c>
      <c r="I11" s="160">
        <f t="shared" si="7"/>
        <v>45049</v>
      </c>
      <c r="J11" s="160">
        <f t="shared" si="7"/>
        <v>45050</v>
      </c>
      <c r="K11" s="160">
        <f t="shared" si="7"/>
        <v>45051</v>
      </c>
      <c r="L11" s="161">
        <f t="shared" si="7"/>
        <v>45052</v>
      </c>
      <c r="M11" s="8"/>
      <c r="N11" s="159">
        <f>N9-(WEEKDAY(N9,$B$2)-1)</f>
        <v>45074</v>
      </c>
      <c r="O11" s="160">
        <f t="shared" ref="O11:T16" si="8">N11+1</f>
        <v>45075</v>
      </c>
      <c r="P11" s="160">
        <f t="shared" si="8"/>
        <v>45076</v>
      </c>
      <c r="Q11" s="160">
        <f t="shared" si="8"/>
        <v>45077</v>
      </c>
      <c r="R11" s="160">
        <f t="shared" si="8"/>
        <v>45078</v>
      </c>
      <c r="S11" s="160">
        <f t="shared" si="8"/>
        <v>45079</v>
      </c>
      <c r="T11" s="161">
        <f t="shared" si="8"/>
        <v>45080</v>
      </c>
      <c r="U11" s="8"/>
      <c r="V11" s="159">
        <f>V9-(WEEKDAY(V9,$B$2)-1)</f>
        <v>45102</v>
      </c>
      <c r="W11" s="160">
        <f t="shared" ref="W11:AB16" si="9">V11+1</f>
        <v>45103</v>
      </c>
      <c r="X11" s="160">
        <f t="shared" si="9"/>
        <v>45104</v>
      </c>
      <c r="Y11" s="160">
        <f t="shared" si="9"/>
        <v>45105</v>
      </c>
      <c r="Z11" s="160">
        <f t="shared" si="9"/>
        <v>45106</v>
      </c>
      <c r="AA11" s="160">
        <f t="shared" si="9"/>
        <v>45107</v>
      </c>
      <c r="AB11" s="161">
        <f t="shared" si="9"/>
        <v>45108</v>
      </c>
      <c r="AC11" s="8"/>
      <c r="AD11" s="159">
        <f>AD9-(WEEKDAY(AD9,$B$2)-1)</f>
        <v>45137</v>
      </c>
      <c r="AE11" s="160">
        <f t="shared" ref="AE11:AJ16" si="10">AD11+1</f>
        <v>45138</v>
      </c>
      <c r="AF11" s="160">
        <f t="shared" si="10"/>
        <v>45139</v>
      </c>
      <c r="AG11" s="160">
        <f t="shared" si="10"/>
        <v>45140</v>
      </c>
      <c r="AH11" s="160">
        <f t="shared" si="10"/>
        <v>45141</v>
      </c>
      <c r="AI11" s="160">
        <f t="shared" si="10"/>
        <v>45142</v>
      </c>
      <c r="AJ11" s="161">
        <f t="shared" si="10"/>
        <v>45143</v>
      </c>
      <c r="AL11" s="145" t="s">
        <v>41</v>
      </c>
    </row>
    <row r="12" spans="1:38" ht="16.5" x14ac:dyDescent="0.4">
      <c r="A12" s="32">
        <v>7</v>
      </c>
      <c r="B12" s="34">
        <v>43586</v>
      </c>
      <c r="C12" s="142" t="str">
        <f t="shared" si="5"/>
        <v>(水)</v>
      </c>
      <c r="D12" s="14" t="s">
        <v>44</v>
      </c>
      <c r="F12" s="24">
        <f>L11+1</f>
        <v>45053</v>
      </c>
      <c r="G12" s="16">
        <f t="shared" si="7"/>
        <v>45054</v>
      </c>
      <c r="H12" s="16">
        <f t="shared" si="7"/>
        <v>45055</v>
      </c>
      <c r="I12" s="16">
        <f t="shared" si="7"/>
        <v>45056</v>
      </c>
      <c r="J12" s="16">
        <f t="shared" si="7"/>
        <v>45057</v>
      </c>
      <c r="K12" s="16">
        <f t="shared" si="7"/>
        <v>45058</v>
      </c>
      <c r="L12" s="25">
        <f t="shared" si="7"/>
        <v>45059</v>
      </c>
      <c r="M12" s="8"/>
      <c r="N12" s="24">
        <f>T11+1</f>
        <v>45081</v>
      </c>
      <c r="O12" s="16">
        <f t="shared" si="8"/>
        <v>45082</v>
      </c>
      <c r="P12" s="16">
        <f t="shared" si="8"/>
        <v>45083</v>
      </c>
      <c r="Q12" s="16">
        <f t="shared" si="8"/>
        <v>45084</v>
      </c>
      <c r="R12" s="16">
        <f t="shared" si="8"/>
        <v>45085</v>
      </c>
      <c r="S12" s="16">
        <f t="shared" si="8"/>
        <v>45086</v>
      </c>
      <c r="T12" s="25">
        <f t="shared" si="8"/>
        <v>45087</v>
      </c>
      <c r="U12" s="8"/>
      <c r="V12" s="24">
        <f>AB11+1</f>
        <v>45109</v>
      </c>
      <c r="W12" s="16">
        <f t="shared" si="9"/>
        <v>45110</v>
      </c>
      <c r="X12" s="16">
        <f t="shared" si="9"/>
        <v>45111</v>
      </c>
      <c r="Y12" s="16">
        <f t="shared" si="9"/>
        <v>45112</v>
      </c>
      <c r="Z12" s="16">
        <f t="shared" si="9"/>
        <v>45113</v>
      </c>
      <c r="AA12" s="16">
        <f t="shared" si="9"/>
        <v>45114</v>
      </c>
      <c r="AB12" s="25">
        <f t="shared" si="9"/>
        <v>45115</v>
      </c>
      <c r="AC12" s="8"/>
      <c r="AD12" s="24">
        <f>AJ11+1</f>
        <v>45144</v>
      </c>
      <c r="AE12" s="16">
        <f t="shared" si="10"/>
        <v>45145</v>
      </c>
      <c r="AF12" s="16">
        <f t="shared" si="10"/>
        <v>45146</v>
      </c>
      <c r="AG12" s="16">
        <f t="shared" si="10"/>
        <v>45147</v>
      </c>
      <c r="AH12" s="16">
        <f t="shared" si="10"/>
        <v>45148</v>
      </c>
      <c r="AI12" s="16">
        <f t="shared" si="10"/>
        <v>45149</v>
      </c>
      <c r="AJ12" s="25">
        <f t="shared" si="10"/>
        <v>45150</v>
      </c>
      <c r="AL12" s="146" t="s">
        <v>43</v>
      </c>
    </row>
    <row r="13" spans="1:38" ht="16.5" x14ac:dyDescent="0.4">
      <c r="A13" s="32">
        <v>8</v>
      </c>
      <c r="B13" s="34">
        <v>43587</v>
      </c>
      <c r="C13" s="142" t="str">
        <f t="shared" si="5"/>
        <v>(木)</v>
      </c>
      <c r="D13" s="41" t="s">
        <v>42</v>
      </c>
      <c r="F13" s="162">
        <f>L12+1</f>
        <v>45060</v>
      </c>
      <c r="G13" s="154">
        <f t="shared" si="7"/>
        <v>45061</v>
      </c>
      <c r="H13" s="154">
        <f t="shared" si="7"/>
        <v>45062</v>
      </c>
      <c r="I13" s="154">
        <f t="shared" si="7"/>
        <v>45063</v>
      </c>
      <c r="J13" s="154">
        <f t="shared" si="7"/>
        <v>45064</v>
      </c>
      <c r="K13" s="154">
        <f t="shared" si="7"/>
        <v>45065</v>
      </c>
      <c r="L13" s="163">
        <f t="shared" si="7"/>
        <v>45066</v>
      </c>
      <c r="M13" s="8"/>
      <c r="N13" s="162">
        <f>T12+1</f>
        <v>45088</v>
      </c>
      <c r="O13" s="154">
        <f t="shared" si="8"/>
        <v>45089</v>
      </c>
      <c r="P13" s="154">
        <f t="shared" si="8"/>
        <v>45090</v>
      </c>
      <c r="Q13" s="154">
        <f t="shared" si="8"/>
        <v>45091</v>
      </c>
      <c r="R13" s="154">
        <f t="shared" si="8"/>
        <v>45092</v>
      </c>
      <c r="S13" s="154">
        <f t="shared" si="8"/>
        <v>45093</v>
      </c>
      <c r="T13" s="163">
        <f t="shared" si="8"/>
        <v>45094</v>
      </c>
      <c r="U13" s="8"/>
      <c r="V13" s="162">
        <f>AB12+1</f>
        <v>45116</v>
      </c>
      <c r="W13" s="154">
        <f t="shared" si="9"/>
        <v>45117</v>
      </c>
      <c r="X13" s="154">
        <f t="shared" si="9"/>
        <v>45118</v>
      </c>
      <c r="Y13" s="154">
        <f t="shared" si="9"/>
        <v>45119</v>
      </c>
      <c r="Z13" s="154">
        <f t="shared" si="9"/>
        <v>45120</v>
      </c>
      <c r="AA13" s="154">
        <f t="shared" si="9"/>
        <v>45121</v>
      </c>
      <c r="AB13" s="163">
        <f t="shared" si="9"/>
        <v>45122</v>
      </c>
      <c r="AC13" s="8"/>
      <c r="AD13" s="162">
        <f>AJ12+1</f>
        <v>45151</v>
      </c>
      <c r="AE13" s="154">
        <f t="shared" si="10"/>
        <v>45152</v>
      </c>
      <c r="AF13" s="154">
        <f t="shared" si="10"/>
        <v>45153</v>
      </c>
      <c r="AG13" s="154">
        <f t="shared" si="10"/>
        <v>45154</v>
      </c>
      <c r="AH13" s="154">
        <f t="shared" si="10"/>
        <v>45155</v>
      </c>
      <c r="AI13" s="154">
        <f t="shared" si="10"/>
        <v>45156</v>
      </c>
      <c r="AJ13" s="163">
        <f t="shared" si="10"/>
        <v>45157</v>
      </c>
      <c r="AL13" s="147" t="s">
        <v>45</v>
      </c>
    </row>
    <row r="14" spans="1:38" ht="16.5" x14ac:dyDescent="0.4">
      <c r="A14" s="32">
        <v>9</v>
      </c>
      <c r="B14" s="34">
        <v>43588</v>
      </c>
      <c r="C14" s="142" t="str">
        <f t="shared" si="5"/>
        <v>(金)</v>
      </c>
      <c r="D14" s="14" t="s">
        <v>6</v>
      </c>
      <c r="F14" s="24">
        <f>L13+1</f>
        <v>45067</v>
      </c>
      <c r="G14" s="16">
        <f t="shared" si="7"/>
        <v>45068</v>
      </c>
      <c r="H14" s="16">
        <f t="shared" si="7"/>
        <v>45069</v>
      </c>
      <c r="I14" s="16">
        <f t="shared" si="7"/>
        <v>45070</v>
      </c>
      <c r="J14" s="16">
        <f t="shared" si="7"/>
        <v>45071</v>
      </c>
      <c r="K14" s="16">
        <f t="shared" si="7"/>
        <v>45072</v>
      </c>
      <c r="L14" s="25">
        <f t="shared" si="7"/>
        <v>45073</v>
      </c>
      <c r="M14" s="8"/>
      <c r="N14" s="24">
        <f>T13+1</f>
        <v>45095</v>
      </c>
      <c r="O14" s="16">
        <f t="shared" si="8"/>
        <v>45096</v>
      </c>
      <c r="P14" s="16">
        <f t="shared" si="8"/>
        <v>45097</v>
      </c>
      <c r="Q14" s="16">
        <f t="shared" si="8"/>
        <v>45098</v>
      </c>
      <c r="R14" s="16">
        <f t="shared" si="8"/>
        <v>45099</v>
      </c>
      <c r="S14" s="16">
        <f t="shared" si="8"/>
        <v>45100</v>
      </c>
      <c r="T14" s="25">
        <f t="shared" si="8"/>
        <v>45101</v>
      </c>
      <c r="U14" s="8"/>
      <c r="V14" s="24">
        <f>AB13+1</f>
        <v>45123</v>
      </c>
      <c r="W14" s="16">
        <f t="shared" si="9"/>
        <v>45124</v>
      </c>
      <c r="X14" s="16">
        <f t="shared" si="9"/>
        <v>45125</v>
      </c>
      <c r="Y14" s="16">
        <f t="shared" si="9"/>
        <v>45126</v>
      </c>
      <c r="Z14" s="16">
        <f t="shared" si="9"/>
        <v>45127</v>
      </c>
      <c r="AA14" s="16">
        <f t="shared" si="9"/>
        <v>45128</v>
      </c>
      <c r="AB14" s="25">
        <f t="shared" si="9"/>
        <v>45129</v>
      </c>
      <c r="AC14" s="8"/>
      <c r="AD14" s="24">
        <f>AJ13+1</f>
        <v>45158</v>
      </c>
      <c r="AE14" s="16">
        <f t="shared" si="10"/>
        <v>45159</v>
      </c>
      <c r="AF14" s="16">
        <f t="shared" si="10"/>
        <v>45160</v>
      </c>
      <c r="AG14" s="16">
        <f t="shared" si="10"/>
        <v>45161</v>
      </c>
      <c r="AH14" s="16">
        <f t="shared" si="10"/>
        <v>45162</v>
      </c>
      <c r="AI14" s="16">
        <f t="shared" si="10"/>
        <v>45163</v>
      </c>
      <c r="AJ14" s="25">
        <f t="shared" si="10"/>
        <v>45164</v>
      </c>
      <c r="AL14" s="147" t="s">
        <v>46</v>
      </c>
    </row>
    <row r="15" spans="1:38" ht="16.5" x14ac:dyDescent="0.4">
      <c r="A15" s="32">
        <v>10</v>
      </c>
      <c r="B15" s="34">
        <v>43589</v>
      </c>
      <c r="C15" s="142" t="str">
        <f t="shared" si="5"/>
        <v>(土)</v>
      </c>
      <c r="D15" s="14" t="s">
        <v>7</v>
      </c>
      <c r="F15" s="162">
        <f>L14+1</f>
        <v>45074</v>
      </c>
      <c r="G15" s="154">
        <f t="shared" si="7"/>
        <v>45075</v>
      </c>
      <c r="H15" s="154">
        <f t="shared" si="7"/>
        <v>45076</v>
      </c>
      <c r="I15" s="154">
        <f t="shared" si="7"/>
        <v>45077</v>
      </c>
      <c r="J15" s="154">
        <f t="shared" si="7"/>
        <v>45078</v>
      </c>
      <c r="K15" s="154">
        <f t="shared" si="7"/>
        <v>45079</v>
      </c>
      <c r="L15" s="163">
        <f t="shared" si="7"/>
        <v>45080</v>
      </c>
      <c r="M15" s="8"/>
      <c r="N15" s="162">
        <f>T14+1</f>
        <v>45102</v>
      </c>
      <c r="O15" s="154">
        <f t="shared" si="8"/>
        <v>45103</v>
      </c>
      <c r="P15" s="154">
        <f t="shared" si="8"/>
        <v>45104</v>
      </c>
      <c r="Q15" s="154">
        <f t="shared" si="8"/>
        <v>45105</v>
      </c>
      <c r="R15" s="154">
        <f t="shared" si="8"/>
        <v>45106</v>
      </c>
      <c r="S15" s="154">
        <f t="shared" si="8"/>
        <v>45107</v>
      </c>
      <c r="T15" s="163">
        <f t="shared" si="8"/>
        <v>45108</v>
      </c>
      <c r="U15" s="8"/>
      <c r="V15" s="162">
        <f>AB14+1</f>
        <v>45130</v>
      </c>
      <c r="W15" s="154">
        <f t="shared" si="9"/>
        <v>45131</v>
      </c>
      <c r="X15" s="154">
        <f t="shared" si="9"/>
        <v>45132</v>
      </c>
      <c r="Y15" s="154">
        <f t="shared" si="9"/>
        <v>45133</v>
      </c>
      <c r="Z15" s="154">
        <f t="shared" si="9"/>
        <v>45134</v>
      </c>
      <c r="AA15" s="154">
        <f t="shared" si="9"/>
        <v>45135</v>
      </c>
      <c r="AB15" s="163">
        <f t="shared" si="9"/>
        <v>45136</v>
      </c>
      <c r="AC15" s="8"/>
      <c r="AD15" s="162">
        <f>AJ14+1</f>
        <v>45165</v>
      </c>
      <c r="AE15" s="154">
        <f t="shared" si="10"/>
        <v>45166</v>
      </c>
      <c r="AF15" s="154">
        <f t="shared" si="10"/>
        <v>45167</v>
      </c>
      <c r="AG15" s="154">
        <f t="shared" si="10"/>
        <v>45168</v>
      </c>
      <c r="AH15" s="154">
        <f t="shared" si="10"/>
        <v>45169</v>
      </c>
      <c r="AI15" s="154">
        <f t="shared" si="10"/>
        <v>45170</v>
      </c>
      <c r="AJ15" s="163">
        <f t="shared" si="10"/>
        <v>45171</v>
      </c>
      <c r="AL15" s="148" t="s">
        <v>47</v>
      </c>
    </row>
    <row r="16" spans="1:38" ht="16.5" x14ac:dyDescent="0.4">
      <c r="A16" s="32">
        <v>11</v>
      </c>
      <c r="B16" s="34">
        <v>43590</v>
      </c>
      <c r="C16" s="142" t="str">
        <f t="shared" si="5"/>
        <v>(日)</v>
      </c>
      <c r="D16" s="14" t="s">
        <v>8</v>
      </c>
      <c r="F16" s="26">
        <f>L15+1</f>
        <v>45081</v>
      </c>
      <c r="G16" s="21">
        <f t="shared" si="7"/>
        <v>45082</v>
      </c>
      <c r="H16" s="21">
        <f t="shared" si="7"/>
        <v>45083</v>
      </c>
      <c r="I16" s="21">
        <f t="shared" si="7"/>
        <v>45084</v>
      </c>
      <c r="J16" s="21">
        <f t="shared" si="7"/>
        <v>45085</v>
      </c>
      <c r="K16" s="21">
        <f t="shared" si="7"/>
        <v>45086</v>
      </c>
      <c r="L16" s="27">
        <f t="shared" si="7"/>
        <v>45087</v>
      </c>
      <c r="M16" s="8"/>
      <c r="N16" s="26">
        <f>T15+1</f>
        <v>45109</v>
      </c>
      <c r="O16" s="21">
        <f t="shared" si="8"/>
        <v>45110</v>
      </c>
      <c r="P16" s="21">
        <f t="shared" si="8"/>
        <v>45111</v>
      </c>
      <c r="Q16" s="21">
        <f t="shared" si="8"/>
        <v>45112</v>
      </c>
      <c r="R16" s="21">
        <f t="shared" si="8"/>
        <v>45113</v>
      </c>
      <c r="S16" s="21">
        <f t="shared" si="8"/>
        <v>45114</v>
      </c>
      <c r="T16" s="27">
        <f t="shared" si="8"/>
        <v>45115</v>
      </c>
      <c r="U16" s="8"/>
      <c r="V16" s="28">
        <f>AB15+1</f>
        <v>45137</v>
      </c>
      <c r="W16" s="21">
        <f t="shared" si="9"/>
        <v>45138</v>
      </c>
      <c r="X16" s="21">
        <f t="shared" si="9"/>
        <v>45139</v>
      </c>
      <c r="Y16" s="21">
        <f t="shared" si="9"/>
        <v>45140</v>
      </c>
      <c r="Z16" s="21">
        <f t="shared" si="9"/>
        <v>45141</v>
      </c>
      <c r="AA16" s="21">
        <f t="shared" si="9"/>
        <v>45142</v>
      </c>
      <c r="AB16" s="27">
        <f t="shared" si="9"/>
        <v>45143</v>
      </c>
      <c r="AC16" s="8"/>
      <c r="AD16" s="26">
        <f>AJ15+1</f>
        <v>45172</v>
      </c>
      <c r="AE16" s="21">
        <f t="shared" si="10"/>
        <v>45173</v>
      </c>
      <c r="AF16" s="21">
        <f t="shared" si="10"/>
        <v>45174</v>
      </c>
      <c r="AG16" s="21">
        <f t="shared" si="10"/>
        <v>45175</v>
      </c>
      <c r="AH16" s="21">
        <f t="shared" si="10"/>
        <v>45176</v>
      </c>
      <c r="AI16" s="21">
        <f t="shared" si="10"/>
        <v>45177</v>
      </c>
      <c r="AJ16" s="27">
        <f t="shared" si="10"/>
        <v>45178</v>
      </c>
      <c r="AL16" s="148" t="s">
        <v>48</v>
      </c>
    </row>
    <row r="17" spans="1:38" ht="17.25" thickBot="1" x14ac:dyDescent="0.45">
      <c r="A17" s="32">
        <v>12</v>
      </c>
      <c r="B17" s="34">
        <v>43591</v>
      </c>
      <c r="C17" s="142" t="str">
        <f t="shared" si="5"/>
        <v>(月)</v>
      </c>
      <c r="D17" s="40" t="s">
        <v>49</v>
      </c>
      <c r="F17" s="2" t="str">
        <f>TEXT(DATE($B$1,9,1),"yyyy年m月")</f>
        <v>2023年9月</v>
      </c>
      <c r="N17" s="2" t="str">
        <f>TEXT(DATE($B$1,10,1),"yyyy年m月")</f>
        <v>2023年10月</v>
      </c>
      <c r="V17" s="2" t="str">
        <f>TEXT(DATE($B$1,11,1),"yyyy年m月")</f>
        <v>2023年11月</v>
      </c>
      <c r="AD17" s="2" t="str">
        <f>TEXT(DATE($B$1,12,1),"yyyy年m月")</f>
        <v>2023年12月</v>
      </c>
      <c r="AL17" s="148"/>
    </row>
    <row r="18" spans="1:38" ht="17.25" thickBot="1" x14ac:dyDescent="0.45">
      <c r="A18" s="32">
        <v>13</v>
      </c>
      <c r="B18" s="34">
        <v>43661</v>
      </c>
      <c r="C18" s="142" t="str">
        <f t="shared" si="5"/>
        <v>(月)</v>
      </c>
      <c r="D18" s="14" t="s">
        <v>9</v>
      </c>
      <c r="F18" s="6" t="str">
        <f t="shared" ref="F18:AJ18" si="11">TEXT(F19,"aaa")</f>
        <v>日</v>
      </c>
      <c r="G18" s="7" t="str">
        <f t="shared" si="11"/>
        <v>月</v>
      </c>
      <c r="H18" s="7" t="str">
        <f t="shared" si="11"/>
        <v>火</v>
      </c>
      <c r="I18" s="7" t="str">
        <f t="shared" si="11"/>
        <v>水</v>
      </c>
      <c r="J18" s="7" t="str">
        <f t="shared" si="11"/>
        <v>木</v>
      </c>
      <c r="K18" s="7" t="str">
        <f t="shared" si="11"/>
        <v>金</v>
      </c>
      <c r="L18" s="6" t="str">
        <f t="shared" si="11"/>
        <v>土</v>
      </c>
      <c r="N18" s="6" t="str">
        <f t="shared" si="11"/>
        <v>日</v>
      </c>
      <c r="O18" s="7" t="str">
        <f t="shared" si="11"/>
        <v>月</v>
      </c>
      <c r="P18" s="7" t="str">
        <f t="shared" si="11"/>
        <v>火</v>
      </c>
      <c r="Q18" s="7" t="str">
        <f t="shared" si="11"/>
        <v>水</v>
      </c>
      <c r="R18" s="7" t="str">
        <f t="shared" si="11"/>
        <v>木</v>
      </c>
      <c r="S18" s="7" t="str">
        <f t="shared" si="11"/>
        <v>金</v>
      </c>
      <c r="T18" s="6" t="str">
        <f t="shared" si="11"/>
        <v>土</v>
      </c>
      <c r="V18" s="6" t="str">
        <f t="shared" si="11"/>
        <v>日</v>
      </c>
      <c r="W18" s="7" t="str">
        <f t="shared" si="11"/>
        <v>月</v>
      </c>
      <c r="X18" s="7" t="str">
        <f t="shared" si="11"/>
        <v>火</v>
      </c>
      <c r="Y18" s="7" t="str">
        <f t="shared" si="11"/>
        <v>水</v>
      </c>
      <c r="Z18" s="7" t="str">
        <f t="shared" si="11"/>
        <v>木</v>
      </c>
      <c r="AA18" s="7" t="str">
        <f t="shared" si="11"/>
        <v>金</v>
      </c>
      <c r="AB18" s="6" t="str">
        <f t="shared" si="11"/>
        <v>土</v>
      </c>
      <c r="AD18" s="6" t="str">
        <f t="shared" si="11"/>
        <v>日</v>
      </c>
      <c r="AE18" s="7" t="str">
        <f t="shared" si="11"/>
        <v>月</v>
      </c>
      <c r="AF18" s="7" t="str">
        <f t="shared" si="11"/>
        <v>火</v>
      </c>
      <c r="AG18" s="7" t="str">
        <f t="shared" si="11"/>
        <v>水</v>
      </c>
      <c r="AH18" s="7" t="str">
        <f t="shared" si="11"/>
        <v>木</v>
      </c>
      <c r="AI18" s="7" t="str">
        <f t="shared" si="11"/>
        <v>金</v>
      </c>
      <c r="AJ18" s="6" t="str">
        <f t="shared" si="11"/>
        <v>土</v>
      </c>
      <c r="AL18" s="148" t="s">
        <v>50</v>
      </c>
    </row>
    <row r="19" spans="1:38" ht="16.5" x14ac:dyDescent="0.4">
      <c r="A19" s="32">
        <v>14</v>
      </c>
      <c r="B19" s="34">
        <v>43688</v>
      </c>
      <c r="C19" s="142" t="str">
        <f t="shared" si="5"/>
        <v>(日)</v>
      </c>
      <c r="D19" s="14" t="s">
        <v>10</v>
      </c>
      <c r="F19" s="159">
        <f>F17-(WEEKDAY(F17,$B$2)-1)</f>
        <v>45165</v>
      </c>
      <c r="G19" s="160">
        <f t="shared" ref="G19:L24" si="12">F19+1</f>
        <v>45166</v>
      </c>
      <c r="H19" s="160">
        <f t="shared" si="12"/>
        <v>45167</v>
      </c>
      <c r="I19" s="160">
        <f t="shared" si="12"/>
        <v>45168</v>
      </c>
      <c r="J19" s="160">
        <f t="shared" si="12"/>
        <v>45169</v>
      </c>
      <c r="K19" s="160">
        <f t="shared" si="12"/>
        <v>45170</v>
      </c>
      <c r="L19" s="161">
        <f t="shared" si="12"/>
        <v>45171</v>
      </c>
      <c r="M19" s="8"/>
      <c r="N19" s="159">
        <f>N17-(WEEKDAY(N17,$B$2)-1)</f>
        <v>45200</v>
      </c>
      <c r="O19" s="160">
        <f t="shared" ref="O19:T24" si="13">N19+1</f>
        <v>45201</v>
      </c>
      <c r="P19" s="160">
        <f t="shared" si="13"/>
        <v>45202</v>
      </c>
      <c r="Q19" s="160">
        <f t="shared" si="13"/>
        <v>45203</v>
      </c>
      <c r="R19" s="160">
        <f t="shared" si="13"/>
        <v>45204</v>
      </c>
      <c r="S19" s="160">
        <f t="shared" si="13"/>
        <v>45205</v>
      </c>
      <c r="T19" s="161">
        <f t="shared" si="13"/>
        <v>45206</v>
      </c>
      <c r="U19" s="8"/>
      <c r="V19" s="159">
        <f>V17-(WEEKDAY(V17,$B$2)-1)</f>
        <v>45228</v>
      </c>
      <c r="W19" s="160">
        <f t="shared" ref="W19:AB24" si="14">V19+1</f>
        <v>45229</v>
      </c>
      <c r="X19" s="160">
        <f t="shared" si="14"/>
        <v>45230</v>
      </c>
      <c r="Y19" s="160">
        <f t="shared" si="14"/>
        <v>45231</v>
      </c>
      <c r="Z19" s="160">
        <f t="shared" si="14"/>
        <v>45232</v>
      </c>
      <c r="AA19" s="160">
        <f t="shared" si="14"/>
        <v>45233</v>
      </c>
      <c r="AB19" s="161">
        <f t="shared" si="14"/>
        <v>45234</v>
      </c>
      <c r="AC19" s="8"/>
      <c r="AD19" s="159">
        <f>AD17-(WEEKDAY(AD17,$B$2)-1)</f>
        <v>45256</v>
      </c>
      <c r="AE19" s="160">
        <f t="shared" ref="AE19:AJ24" si="15">AD19+1</f>
        <v>45257</v>
      </c>
      <c r="AF19" s="160">
        <f t="shared" si="15"/>
        <v>45258</v>
      </c>
      <c r="AG19" s="160">
        <f t="shared" si="15"/>
        <v>45259</v>
      </c>
      <c r="AH19" s="160">
        <f t="shared" si="15"/>
        <v>45260</v>
      </c>
      <c r="AI19" s="160">
        <f t="shared" si="15"/>
        <v>45261</v>
      </c>
      <c r="AJ19" s="161">
        <f t="shared" si="15"/>
        <v>45262</v>
      </c>
      <c r="AL19" s="148" t="s">
        <v>51</v>
      </c>
    </row>
    <row r="20" spans="1:38" ht="16.5" x14ac:dyDescent="0.4">
      <c r="A20" s="32">
        <v>15</v>
      </c>
      <c r="B20" s="34">
        <v>43689</v>
      </c>
      <c r="C20" s="142" t="str">
        <f t="shared" si="5"/>
        <v>(月)</v>
      </c>
      <c r="D20" s="40" t="s">
        <v>49</v>
      </c>
      <c r="F20" s="24">
        <f>L19+1</f>
        <v>45172</v>
      </c>
      <c r="G20" s="16">
        <f t="shared" si="12"/>
        <v>45173</v>
      </c>
      <c r="H20" s="16">
        <f t="shared" si="12"/>
        <v>45174</v>
      </c>
      <c r="I20" s="16">
        <f t="shared" si="12"/>
        <v>45175</v>
      </c>
      <c r="J20" s="16">
        <f t="shared" si="12"/>
        <v>45176</v>
      </c>
      <c r="K20" s="16">
        <f t="shared" si="12"/>
        <v>45177</v>
      </c>
      <c r="L20" s="25">
        <f t="shared" si="12"/>
        <v>45178</v>
      </c>
      <c r="M20" s="8"/>
      <c r="N20" s="24">
        <f>T19+1</f>
        <v>45207</v>
      </c>
      <c r="O20" s="16">
        <f t="shared" si="13"/>
        <v>45208</v>
      </c>
      <c r="P20" s="16">
        <f t="shared" si="13"/>
        <v>45209</v>
      </c>
      <c r="Q20" s="16">
        <f t="shared" si="13"/>
        <v>45210</v>
      </c>
      <c r="R20" s="16">
        <f t="shared" si="13"/>
        <v>45211</v>
      </c>
      <c r="S20" s="16">
        <f t="shared" si="13"/>
        <v>45212</v>
      </c>
      <c r="T20" s="25">
        <f t="shared" si="13"/>
        <v>45213</v>
      </c>
      <c r="U20" s="8"/>
      <c r="V20" s="24">
        <f>AB19+1</f>
        <v>45235</v>
      </c>
      <c r="W20" s="16">
        <f t="shared" si="14"/>
        <v>45236</v>
      </c>
      <c r="X20" s="16">
        <f t="shared" si="14"/>
        <v>45237</v>
      </c>
      <c r="Y20" s="16">
        <f t="shared" si="14"/>
        <v>45238</v>
      </c>
      <c r="Z20" s="16">
        <f t="shared" si="14"/>
        <v>45239</v>
      </c>
      <c r="AA20" s="16">
        <f t="shared" si="14"/>
        <v>45240</v>
      </c>
      <c r="AB20" s="25">
        <f t="shared" si="14"/>
        <v>45241</v>
      </c>
      <c r="AC20" s="8"/>
      <c r="AD20" s="24">
        <f>AJ19+1</f>
        <v>45263</v>
      </c>
      <c r="AE20" s="16">
        <f t="shared" si="15"/>
        <v>45264</v>
      </c>
      <c r="AF20" s="16">
        <f t="shared" si="15"/>
        <v>45265</v>
      </c>
      <c r="AG20" s="16">
        <f t="shared" si="15"/>
        <v>45266</v>
      </c>
      <c r="AH20" s="16">
        <f t="shared" si="15"/>
        <v>45267</v>
      </c>
      <c r="AI20" s="16">
        <f t="shared" si="15"/>
        <v>45268</v>
      </c>
      <c r="AJ20" s="25">
        <f t="shared" si="15"/>
        <v>45269</v>
      </c>
      <c r="AL20" s="147"/>
    </row>
    <row r="21" spans="1:38" ht="16.5" x14ac:dyDescent="0.4">
      <c r="A21" s="32">
        <v>16</v>
      </c>
      <c r="B21" s="34">
        <v>43724</v>
      </c>
      <c r="C21" s="142" t="str">
        <f t="shared" si="5"/>
        <v>(月)</v>
      </c>
      <c r="D21" s="14" t="s">
        <v>11</v>
      </c>
      <c r="F21" s="162">
        <f>L20+1</f>
        <v>45179</v>
      </c>
      <c r="G21" s="154">
        <f t="shared" si="12"/>
        <v>45180</v>
      </c>
      <c r="H21" s="154">
        <f t="shared" si="12"/>
        <v>45181</v>
      </c>
      <c r="I21" s="154">
        <f t="shared" si="12"/>
        <v>45182</v>
      </c>
      <c r="J21" s="154">
        <f t="shared" si="12"/>
        <v>45183</v>
      </c>
      <c r="K21" s="154">
        <f t="shared" si="12"/>
        <v>45184</v>
      </c>
      <c r="L21" s="163">
        <f t="shared" si="12"/>
        <v>45185</v>
      </c>
      <c r="M21" s="8"/>
      <c r="N21" s="162">
        <f>T20+1</f>
        <v>45214</v>
      </c>
      <c r="O21" s="154">
        <f t="shared" si="13"/>
        <v>45215</v>
      </c>
      <c r="P21" s="154">
        <f t="shared" si="13"/>
        <v>45216</v>
      </c>
      <c r="Q21" s="154">
        <f t="shared" si="13"/>
        <v>45217</v>
      </c>
      <c r="R21" s="154">
        <f t="shared" si="13"/>
        <v>45218</v>
      </c>
      <c r="S21" s="154">
        <f t="shared" si="13"/>
        <v>45219</v>
      </c>
      <c r="T21" s="163">
        <f t="shared" si="13"/>
        <v>45220</v>
      </c>
      <c r="U21" s="8"/>
      <c r="V21" s="162">
        <f>AB20+1</f>
        <v>45242</v>
      </c>
      <c r="W21" s="154">
        <f t="shared" si="14"/>
        <v>45243</v>
      </c>
      <c r="X21" s="154">
        <f t="shared" si="14"/>
        <v>45244</v>
      </c>
      <c r="Y21" s="154">
        <f t="shared" si="14"/>
        <v>45245</v>
      </c>
      <c r="Z21" s="154">
        <f t="shared" si="14"/>
        <v>45246</v>
      </c>
      <c r="AA21" s="154">
        <f t="shared" si="14"/>
        <v>45247</v>
      </c>
      <c r="AB21" s="163">
        <f t="shared" si="14"/>
        <v>45248</v>
      </c>
      <c r="AC21" s="8"/>
      <c r="AD21" s="162">
        <f>AJ20+1</f>
        <v>45270</v>
      </c>
      <c r="AE21" s="154">
        <f t="shared" si="15"/>
        <v>45271</v>
      </c>
      <c r="AF21" s="154">
        <f t="shared" si="15"/>
        <v>45272</v>
      </c>
      <c r="AG21" s="154">
        <f t="shared" si="15"/>
        <v>45273</v>
      </c>
      <c r="AH21" s="154">
        <f t="shared" si="15"/>
        <v>45274</v>
      </c>
      <c r="AI21" s="154">
        <f t="shared" si="15"/>
        <v>45275</v>
      </c>
      <c r="AJ21" s="163">
        <f t="shared" si="15"/>
        <v>45276</v>
      </c>
      <c r="AL21" s="145" t="s">
        <v>52</v>
      </c>
    </row>
    <row r="22" spans="1:38" ht="16.5" x14ac:dyDescent="0.4">
      <c r="A22" s="32">
        <v>17</v>
      </c>
      <c r="B22" s="34">
        <v>43731</v>
      </c>
      <c r="C22" s="142" t="str">
        <f t="shared" si="5"/>
        <v>(月)</v>
      </c>
      <c r="D22" s="14" t="s">
        <v>12</v>
      </c>
      <c r="F22" s="24">
        <f>L21+1</f>
        <v>45186</v>
      </c>
      <c r="G22" s="16">
        <f t="shared" si="12"/>
        <v>45187</v>
      </c>
      <c r="H22" s="16">
        <f t="shared" si="12"/>
        <v>45188</v>
      </c>
      <c r="I22" s="16">
        <f t="shared" si="12"/>
        <v>45189</v>
      </c>
      <c r="J22" s="16">
        <f t="shared" si="12"/>
        <v>45190</v>
      </c>
      <c r="K22" s="16">
        <f t="shared" si="12"/>
        <v>45191</v>
      </c>
      <c r="L22" s="25">
        <f t="shared" si="12"/>
        <v>45192</v>
      </c>
      <c r="M22" s="8"/>
      <c r="N22" s="24">
        <f>T21+1</f>
        <v>45221</v>
      </c>
      <c r="O22" s="16">
        <f t="shared" si="13"/>
        <v>45222</v>
      </c>
      <c r="P22" s="16">
        <f t="shared" si="13"/>
        <v>45223</v>
      </c>
      <c r="Q22" s="16">
        <f t="shared" si="13"/>
        <v>45224</v>
      </c>
      <c r="R22" s="16">
        <f t="shared" si="13"/>
        <v>45225</v>
      </c>
      <c r="S22" s="16">
        <f t="shared" si="13"/>
        <v>45226</v>
      </c>
      <c r="T22" s="25">
        <f t="shared" si="13"/>
        <v>45227</v>
      </c>
      <c r="U22" s="8"/>
      <c r="V22" s="24">
        <f>AB21+1</f>
        <v>45249</v>
      </c>
      <c r="W22" s="16">
        <f t="shared" si="14"/>
        <v>45250</v>
      </c>
      <c r="X22" s="16">
        <f t="shared" si="14"/>
        <v>45251</v>
      </c>
      <c r="Y22" s="16">
        <f t="shared" si="14"/>
        <v>45252</v>
      </c>
      <c r="Z22" s="16">
        <f t="shared" si="14"/>
        <v>45253</v>
      </c>
      <c r="AA22" s="16">
        <f t="shared" si="14"/>
        <v>45254</v>
      </c>
      <c r="AB22" s="25">
        <f t="shared" si="14"/>
        <v>45255</v>
      </c>
      <c r="AC22" s="8"/>
      <c r="AD22" s="24">
        <f>AJ21+1</f>
        <v>45277</v>
      </c>
      <c r="AE22" s="16">
        <f t="shared" si="15"/>
        <v>45278</v>
      </c>
      <c r="AF22" s="16">
        <f t="shared" si="15"/>
        <v>45279</v>
      </c>
      <c r="AG22" s="16">
        <f t="shared" si="15"/>
        <v>45280</v>
      </c>
      <c r="AH22" s="16">
        <f t="shared" si="15"/>
        <v>45281</v>
      </c>
      <c r="AI22" s="16">
        <f t="shared" si="15"/>
        <v>45282</v>
      </c>
      <c r="AJ22" s="25">
        <f t="shared" si="15"/>
        <v>45283</v>
      </c>
      <c r="AL22" s="145" t="s">
        <v>53</v>
      </c>
    </row>
    <row r="23" spans="1:38" ht="16.5" x14ac:dyDescent="0.4">
      <c r="A23" s="32">
        <v>18</v>
      </c>
      <c r="B23" s="34">
        <v>43752</v>
      </c>
      <c r="C23" s="142" t="str">
        <f t="shared" si="5"/>
        <v>(月)</v>
      </c>
      <c r="D23" s="14" t="s">
        <v>58</v>
      </c>
      <c r="F23" s="162">
        <f>L22+1</f>
        <v>45193</v>
      </c>
      <c r="G23" s="154">
        <f t="shared" si="12"/>
        <v>45194</v>
      </c>
      <c r="H23" s="154">
        <f t="shared" si="12"/>
        <v>45195</v>
      </c>
      <c r="I23" s="154">
        <f t="shared" si="12"/>
        <v>45196</v>
      </c>
      <c r="J23" s="154">
        <f t="shared" si="12"/>
        <v>45197</v>
      </c>
      <c r="K23" s="154">
        <f t="shared" si="12"/>
        <v>45198</v>
      </c>
      <c r="L23" s="163">
        <f t="shared" si="12"/>
        <v>45199</v>
      </c>
      <c r="M23" s="8"/>
      <c r="N23" s="162">
        <f>T22+1</f>
        <v>45228</v>
      </c>
      <c r="O23" s="154">
        <f t="shared" si="13"/>
        <v>45229</v>
      </c>
      <c r="P23" s="154">
        <f t="shared" si="13"/>
        <v>45230</v>
      </c>
      <c r="Q23" s="154">
        <f t="shared" si="13"/>
        <v>45231</v>
      </c>
      <c r="R23" s="154">
        <f t="shared" si="13"/>
        <v>45232</v>
      </c>
      <c r="S23" s="154">
        <f t="shared" si="13"/>
        <v>45233</v>
      </c>
      <c r="T23" s="163">
        <f t="shared" si="13"/>
        <v>45234</v>
      </c>
      <c r="U23" s="8"/>
      <c r="V23" s="162">
        <f>AB22+1</f>
        <v>45256</v>
      </c>
      <c r="W23" s="154">
        <f t="shared" si="14"/>
        <v>45257</v>
      </c>
      <c r="X23" s="154">
        <f t="shared" si="14"/>
        <v>45258</v>
      </c>
      <c r="Y23" s="154">
        <f t="shared" si="14"/>
        <v>45259</v>
      </c>
      <c r="Z23" s="154">
        <f t="shared" si="14"/>
        <v>45260</v>
      </c>
      <c r="AA23" s="154">
        <f t="shared" si="14"/>
        <v>45261</v>
      </c>
      <c r="AB23" s="163">
        <f t="shared" si="14"/>
        <v>45262</v>
      </c>
      <c r="AC23" s="8"/>
      <c r="AD23" s="162">
        <f>AJ22+1</f>
        <v>45284</v>
      </c>
      <c r="AE23" s="154">
        <f t="shared" si="15"/>
        <v>45285</v>
      </c>
      <c r="AF23" s="154">
        <f t="shared" si="15"/>
        <v>45286</v>
      </c>
      <c r="AG23" s="154">
        <f t="shared" si="15"/>
        <v>45287</v>
      </c>
      <c r="AH23" s="154">
        <f t="shared" si="15"/>
        <v>45288</v>
      </c>
      <c r="AI23" s="154">
        <f t="shared" si="15"/>
        <v>45289</v>
      </c>
      <c r="AJ23" s="163">
        <f t="shared" si="15"/>
        <v>45290</v>
      </c>
      <c r="AL23" s="145" t="s">
        <v>54</v>
      </c>
    </row>
    <row r="24" spans="1:38" ht="16.5" x14ac:dyDescent="0.4">
      <c r="A24" s="32">
        <v>19</v>
      </c>
      <c r="B24" s="34">
        <v>43760</v>
      </c>
      <c r="C24" s="142" t="str">
        <f t="shared" si="5"/>
        <v>(火)</v>
      </c>
      <c r="D24" s="14" t="s">
        <v>60</v>
      </c>
      <c r="F24" s="26">
        <f>L23+1</f>
        <v>45200</v>
      </c>
      <c r="G24" s="21">
        <f t="shared" si="12"/>
        <v>45201</v>
      </c>
      <c r="H24" s="21">
        <f t="shared" si="12"/>
        <v>45202</v>
      </c>
      <c r="I24" s="21">
        <f t="shared" si="12"/>
        <v>45203</v>
      </c>
      <c r="J24" s="21">
        <f t="shared" si="12"/>
        <v>45204</v>
      </c>
      <c r="K24" s="21">
        <f t="shared" si="12"/>
        <v>45205</v>
      </c>
      <c r="L24" s="27">
        <f t="shared" si="12"/>
        <v>45206</v>
      </c>
      <c r="M24" s="8"/>
      <c r="N24" s="26">
        <f>T23+1</f>
        <v>45235</v>
      </c>
      <c r="O24" s="21">
        <f t="shared" si="13"/>
        <v>45236</v>
      </c>
      <c r="P24" s="21">
        <f t="shared" si="13"/>
        <v>45237</v>
      </c>
      <c r="Q24" s="21">
        <f t="shared" si="13"/>
        <v>45238</v>
      </c>
      <c r="R24" s="21">
        <f t="shared" si="13"/>
        <v>45239</v>
      </c>
      <c r="S24" s="21">
        <f t="shared" si="13"/>
        <v>45240</v>
      </c>
      <c r="T24" s="27">
        <f t="shared" si="13"/>
        <v>45241</v>
      </c>
      <c r="U24" s="8"/>
      <c r="V24" s="26">
        <f>AB23+1</f>
        <v>45263</v>
      </c>
      <c r="W24" s="21">
        <f t="shared" si="14"/>
        <v>45264</v>
      </c>
      <c r="X24" s="21">
        <f t="shared" si="14"/>
        <v>45265</v>
      </c>
      <c r="Y24" s="21">
        <f t="shared" si="14"/>
        <v>45266</v>
      </c>
      <c r="Z24" s="21">
        <f t="shared" si="14"/>
        <v>45267</v>
      </c>
      <c r="AA24" s="21">
        <f t="shared" si="14"/>
        <v>45268</v>
      </c>
      <c r="AB24" s="27">
        <f t="shared" si="14"/>
        <v>45269</v>
      </c>
      <c r="AC24" s="8"/>
      <c r="AD24" s="28">
        <f>AJ23+1</f>
        <v>45291</v>
      </c>
      <c r="AE24" s="21">
        <f t="shared" si="15"/>
        <v>45292</v>
      </c>
      <c r="AF24" s="21">
        <f t="shared" si="15"/>
        <v>45293</v>
      </c>
      <c r="AG24" s="21">
        <f t="shared" si="15"/>
        <v>45294</v>
      </c>
      <c r="AH24" s="21">
        <f t="shared" si="15"/>
        <v>45295</v>
      </c>
      <c r="AI24" s="21">
        <f t="shared" si="15"/>
        <v>45296</v>
      </c>
      <c r="AJ24" s="27">
        <f t="shared" si="15"/>
        <v>45297</v>
      </c>
      <c r="AL24" s="145" t="s">
        <v>55</v>
      </c>
    </row>
    <row r="25" spans="1:38" ht="16.5" x14ac:dyDescent="0.4">
      <c r="A25" s="32">
        <v>20</v>
      </c>
      <c r="B25" s="34">
        <v>43772</v>
      </c>
      <c r="C25" s="142" t="str">
        <f t="shared" si="5"/>
        <v>(日)</v>
      </c>
      <c r="D25" s="14" t="s">
        <v>14</v>
      </c>
      <c r="F25" s="2"/>
      <c r="AL25" s="145"/>
    </row>
    <row r="26" spans="1:38" ht="16.5" x14ac:dyDescent="0.4">
      <c r="A26" s="32">
        <v>21</v>
      </c>
      <c r="B26" s="34">
        <v>43773</v>
      </c>
      <c r="C26" s="142" t="str">
        <f t="shared" si="5"/>
        <v>(月)</v>
      </c>
      <c r="D26" s="40" t="s">
        <v>49</v>
      </c>
      <c r="F26" s="2"/>
      <c r="AL26" s="145" t="s">
        <v>56</v>
      </c>
    </row>
    <row r="27" spans="1:38" ht="16.5" x14ac:dyDescent="0.4">
      <c r="A27" s="32">
        <v>22</v>
      </c>
      <c r="B27" s="34">
        <v>43792</v>
      </c>
      <c r="C27" s="142" t="str">
        <f t="shared" si="5"/>
        <v>(土)</v>
      </c>
      <c r="D27" s="14" t="s">
        <v>15</v>
      </c>
      <c r="F27" s="2"/>
      <c r="AL27" s="145" t="s">
        <v>57</v>
      </c>
    </row>
    <row r="28" spans="1:38" ht="16.5" x14ac:dyDescent="0.4">
      <c r="A28" s="32"/>
      <c r="B28" s="34">
        <v>43830</v>
      </c>
      <c r="C28" s="142" t="str">
        <f t="shared" si="5"/>
        <v>(火)</v>
      </c>
      <c r="D28" s="19" t="s">
        <v>62</v>
      </c>
      <c r="F28" s="2"/>
      <c r="AL28" s="145"/>
    </row>
    <row r="29" spans="1:38" ht="16.5" x14ac:dyDescent="0.4">
      <c r="A29" s="32">
        <v>1</v>
      </c>
      <c r="B29" s="34">
        <v>43831</v>
      </c>
      <c r="C29" s="142" t="str">
        <f t="shared" si="5"/>
        <v>(水)</v>
      </c>
      <c r="D29" s="29" t="s">
        <v>0</v>
      </c>
      <c r="F29" s="2"/>
      <c r="AL29" s="145" t="s">
        <v>59</v>
      </c>
    </row>
    <row r="30" spans="1:38" ht="16.5" x14ac:dyDescent="0.4">
      <c r="A30" s="32"/>
      <c r="B30" s="34">
        <v>43832</v>
      </c>
      <c r="C30" s="142" t="str">
        <f t="shared" si="5"/>
        <v>(木)</v>
      </c>
      <c r="D30" s="19" t="s">
        <v>80</v>
      </c>
      <c r="F30" s="2"/>
      <c r="AL30" s="145" t="s">
        <v>61</v>
      </c>
    </row>
    <row r="31" spans="1:38" ht="16.5" x14ac:dyDescent="0.4">
      <c r="A31" s="32"/>
      <c r="B31" s="34">
        <v>43833</v>
      </c>
      <c r="C31" s="142" t="str">
        <f t="shared" si="5"/>
        <v>(金)</v>
      </c>
      <c r="D31" s="19" t="s">
        <v>38</v>
      </c>
      <c r="F31" s="2"/>
      <c r="AL31" s="145"/>
    </row>
    <row r="32" spans="1:38" ht="16.5" x14ac:dyDescent="0.4">
      <c r="A32" s="32">
        <v>2</v>
      </c>
      <c r="B32" s="34">
        <v>43843</v>
      </c>
      <c r="C32" s="142" t="str">
        <f t="shared" si="5"/>
        <v>(月)</v>
      </c>
      <c r="D32" s="29" t="s">
        <v>1</v>
      </c>
      <c r="F32" s="2"/>
      <c r="AL32" s="145"/>
    </row>
    <row r="33" spans="1:38" ht="16.5" x14ac:dyDescent="0.4">
      <c r="A33" s="32">
        <v>3</v>
      </c>
      <c r="B33" s="34">
        <v>43872</v>
      </c>
      <c r="C33" s="142" t="str">
        <f t="shared" si="5"/>
        <v>(火)</v>
      </c>
      <c r="D33" s="29" t="s">
        <v>2</v>
      </c>
      <c r="F33" s="2"/>
      <c r="AL33" s="145"/>
    </row>
    <row r="34" spans="1:38" ht="16.5" x14ac:dyDescent="0.4">
      <c r="A34" s="32">
        <v>4</v>
      </c>
      <c r="B34" s="34">
        <v>43884</v>
      </c>
      <c r="C34" s="142" t="str">
        <f t="shared" si="5"/>
        <v>(日)</v>
      </c>
      <c r="D34" s="29" t="s">
        <v>3</v>
      </c>
      <c r="F34" s="2"/>
      <c r="AL34" s="145"/>
    </row>
    <row r="35" spans="1:38" ht="16.5" x14ac:dyDescent="0.4">
      <c r="A35" s="32">
        <v>5</v>
      </c>
      <c r="B35" s="34">
        <v>43885</v>
      </c>
      <c r="C35" s="142" t="str">
        <f t="shared" si="5"/>
        <v>(月)</v>
      </c>
      <c r="D35" s="38" t="s">
        <v>49</v>
      </c>
      <c r="F35" s="2"/>
      <c r="AL35" s="145" t="s">
        <v>63</v>
      </c>
    </row>
    <row r="36" spans="1:38" ht="16.5" x14ac:dyDescent="0.4">
      <c r="A36" s="32">
        <v>6</v>
      </c>
      <c r="B36" s="34">
        <v>43910</v>
      </c>
      <c r="C36" s="142" t="str">
        <f t="shared" si="5"/>
        <v>(金)</v>
      </c>
      <c r="D36" s="29" t="s">
        <v>4</v>
      </c>
      <c r="F36" s="2"/>
      <c r="AL36" s="145"/>
    </row>
    <row r="37" spans="1:38" ht="16.5" x14ac:dyDescent="0.4">
      <c r="A37" s="32">
        <v>7</v>
      </c>
      <c r="B37" s="34">
        <v>43950</v>
      </c>
      <c r="C37" s="142" t="str">
        <f t="shared" si="5"/>
        <v>(水)</v>
      </c>
      <c r="D37" s="29" t="s">
        <v>5</v>
      </c>
      <c r="F37" s="2"/>
      <c r="AL37" s="145" t="s">
        <v>64</v>
      </c>
    </row>
    <row r="38" spans="1:38" ht="16.5" x14ac:dyDescent="0.4">
      <c r="A38" s="32">
        <v>8</v>
      </c>
      <c r="B38" s="34">
        <v>43954</v>
      </c>
      <c r="C38" s="142" t="str">
        <f t="shared" si="5"/>
        <v>(日)</v>
      </c>
      <c r="D38" s="29" t="s">
        <v>6</v>
      </c>
      <c r="F38" s="2"/>
      <c r="AL38" s="145" t="s">
        <v>65</v>
      </c>
    </row>
    <row r="39" spans="1:38" ht="16.5" x14ac:dyDescent="0.4">
      <c r="A39" s="32">
        <v>9</v>
      </c>
      <c r="B39" s="34">
        <v>43955</v>
      </c>
      <c r="C39" s="142" t="str">
        <f t="shared" si="5"/>
        <v>(月)</v>
      </c>
      <c r="D39" s="29" t="s">
        <v>7</v>
      </c>
      <c r="F39" s="2"/>
      <c r="AL39" s="145"/>
    </row>
    <row r="40" spans="1:38" ht="16.5" x14ac:dyDescent="0.4">
      <c r="A40" s="32">
        <v>10</v>
      </c>
      <c r="B40" s="34">
        <v>43956</v>
      </c>
      <c r="C40" s="142" t="str">
        <f t="shared" si="5"/>
        <v>(火)</v>
      </c>
      <c r="D40" s="29" t="s">
        <v>8</v>
      </c>
      <c r="F40" s="2"/>
      <c r="AL40" s="145"/>
    </row>
    <row r="41" spans="1:38" ht="16.5" x14ac:dyDescent="0.4">
      <c r="A41" s="32">
        <v>11</v>
      </c>
      <c r="B41" s="34">
        <v>43957</v>
      </c>
      <c r="C41" s="142" t="str">
        <f t="shared" si="5"/>
        <v>(水)</v>
      </c>
      <c r="D41" s="38" t="s">
        <v>49</v>
      </c>
      <c r="F41" s="2"/>
      <c r="AL41" s="145"/>
    </row>
    <row r="42" spans="1:38" ht="16.5" x14ac:dyDescent="0.4">
      <c r="A42" s="32">
        <v>12</v>
      </c>
      <c r="B42" s="34">
        <v>44035</v>
      </c>
      <c r="C42" s="142" t="str">
        <f t="shared" si="5"/>
        <v>(木)</v>
      </c>
      <c r="D42" s="29" t="s">
        <v>9</v>
      </c>
      <c r="F42" s="2"/>
      <c r="AL42" s="145"/>
    </row>
    <row r="43" spans="1:38" ht="16.5" x14ac:dyDescent="0.4">
      <c r="A43" s="32">
        <v>13</v>
      </c>
      <c r="B43" s="34">
        <v>44036</v>
      </c>
      <c r="C43" s="142" t="str">
        <f t="shared" si="5"/>
        <v>(金)</v>
      </c>
      <c r="D43" s="29" t="s">
        <v>13</v>
      </c>
      <c r="F43" s="2"/>
      <c r="AL43" s="145"/>
    </row>
    <row r="44" spans="1:38" ht="16.5" x14ac:dyDescent="0.4">
      <c r="A44" s="32">
        <v>14</v>
      </c>
      <c r="B44" s="34">
        <v>44053</v>
      </c>
      <c r="C44" s="142" t="str">
        <f t="shared" si="5"/>
        <v>(月)</v>
      </c>
      <c r="D44" s="29" t="s">
        <v>10</v>
      </c>
      <c r="F44" s="2"/>
      <c r="AL44" s="145" t="s">
        <v>66</v>
      </c>
    </row>
    <row r="45" spans="1:38" ht="16.5" x14ac:dyDescent="0.4">
      <c r="A45" s="32">
        <v>15</v>
      </c>
      <c r="B45" s="34">
        <v>44095</v>
      </c>
      <c r="C45" s="142" t="str">
        <f t="shared" si="5"/>
        <v>(月)</v>
      </c>
      <c r="D45" s="29" t="s">
        <v>11</v>
      </c>
      <c r="F45" s="2"/>
      <c r="AL45" s="145" t="s">
        <v>67</v>
      </c>
    </row>
    <row r="46" spans="1:38" ht="16.5" x14ac:dyDescent="0.4">
      <c r="A46" s="32">
        <v>16</v>
      </c>
      <c r="B46" s="34">
        <v>44096</v>
      </c>
      <c r="C46" s="142" t="str">
        <f t="shared" si="5"/>
        <v>(火)</v>
      </c>
      <c r="D46" s="29" t="s">
        <v>12</v>
      </c>
      <c r="F46" s="2"/>
      <c r="AL46" s="145" t="s">
        <v>68</v>
      </c>
    </row>
    <row r="47" spans="1:38" ht="16.5" x14ac:dyDescent="0.4">
      <c r="A47" s="32">
        <v>17</v>
      </c>
      <c r="B47" s="34">
        <v>44138</v>
      </c>
      <c r="C47" s="142" t="str">
        <f t="shared" si="5"/>
        <v>(火)</v>
      </c>
      <c r="D47" s="29" t="s">
        <v>14</v>
      </c>
      <c r="F47" s="2"/>
      <c r="AL47" s="145" t="s">
        <v>69</v>
      </c>
    </row>
    <row r="48" spans="1:38" ht="16.5" x14ac:dyDescent="0.4">
      <c r="A48" s="32">
        <v>18</v>
      </c>
      <c r="B48" s="34">
        <v>44158</v>
      </c>
      <c r="C48" s="142" t="str">
        <f t="shared" si="5"/>
        <v>(月)</v>
      </c>
      <c r="D48" s="29" t="s">
        <v>15</v>
      </c>
      <c r="F48" s="2"/>
      <c r="AL48" s="145"/>
    </row>
    <row r="49" spans="1:38" ht="16.5" x14ac:dyDescent="0.4">
      <c r="A49" s="37"/>
      <c r="B49" s="34">
        <v>44196</v>
      </c>
      <c r="C49" s="142" t="str">
        <f>TEXT(B49,"(aaa)")</f>
        <v>(木)</v>
      </c>
      <c r="D49" s="19" t="s">
        <v>81</v>
      </c>
      <c r="F49" s="2"/>
      <c r="AL49" s="145"/>
    </row>
    <row r="50" spans="1:38" ht="17.25" thickBot="1" x14ac:dyDescent="0.45">
      <c r="A50" s="32">
        <v>1</v>
      </c>
      <c r="B50" s="34">
        <v>44197</v>
      </c>
      <c r="C50" s="142" t="str">
        <f t="shared" si="5"/>
        <v>(金)</v>
      </c>
      <c r="D50" s="29" t="s">
        <v>0</v>
      </c>
      <c r="F50" s="2"/>
      <c r="AL50" s="149"/>
    </row>
    <row r="51" spans="1:38" ht="16.5" x14ac:dyDescent="0.4">
      <c r="A51" s="37"/>
      <c r="B51" s="34">
        <v>44198</v>
      </c>
      <c r="C51" s="142" t="str">
        <f>TEXT(B51,"(aaa)")</f>
        <v>(土)</v>
      </c>
      <c r="D51" s="19" t="s">
        <v>79</v>
      </c>
      <c r="F51" s="2"/>
    </row>
    <row r="52" spans="1:38" ht="16.5" x14ac:dyDescent="0.4">
      <c r="A52" s="37"/>
      <c r="B52" s="34">
        <v>44199</v>
      </c>
      <c r="C52" s="142" t="str">
        <f>TEXT(B52,"(aaa)")</f>
        <v>(日)</v>
      </c>
      <c r="D52" s="19" t="s">
        <v>79</v>
      </c>
      <c r="F52" s="2"/>
      <c r="AL52" s="30"/>
    </row>
    <row r="53" spans="1:38" ht="16.5" x14ac:dyDescent="0.4">
      <c r="A53" s="32">
        <v>2</v>
      </c>
      <c r="B53" s="34">
        <v>44207</v>
      </c>
      <c r="C53" s="142" t="str">
        <f t="shared" si="5"/>
        <v>(月)</v>
      </c>
      <c r="D53" s="29" t="s">
        <v>1</v>
      </c>
      <c r="F53" s="2"/>
      <c r="AL53" s="30"/>
    </row>
    <row r="54" spans="1:38" ht="16.5" x14ac:dyDescent="0.4">
      <c r="A54" s="32">
        <v>3</v>
      </c>
      <c r="B54" s="34">
        <v>44238</v>
      </c>
      <c r="C54" s="142" t="str">
        <f t="shared" si="5"/>
        <v>(木)</v>
      </c>
      <c r="D54" s="29" t="s">
        <v>2</v>
      </c>
      <c r="F54" s="2"/>
      <c r="AL54" s="30"/>
    </row>
    <row r="55" spans="1:38" ht="16.5" x14ac:dyDescent="0.4">
      <c r="A55" s="32">
        <v>4</v>
      </c>
      <c r="B55" s="34">
        <v>44250</v>
      </c>
      <c r="C55" s="142" t="str">
        <f t="shared" si="5"/>
        <v>(火)</v>
      </c>
      <c r="D55" s="29" t="s">
        <v>3</v>
      </c>
      <c r="F55" s="2"/>
      <c r="AL55" s="30"/>
    </row>
    <row r="56" spans="1:38" ht="16.5" x14ac:dyDescent="0.4">
      <c r="A56" s="32">
        <v>5</v>
      </c>
      <c r="B56" s="34">
        <v>44275</v>
      </c>
      <c r="C56" s="142" t="str">
        <f t="shared" si="5"/>
        <v>(土)</v>
      </c>
      <c r="D56" s="29" t="s">
        <v>4</v>
      </c>
      <c r="F56" s="2"/>
      <c r="AL56" s="30"/>
    </row>
    <row r="57" spans="1:38" ht="16.5" x14ac:dyDescent="0.4">
      <c r="A57" s="32">
        <v>6</v>
      </c>
      <c r="B57" s="34">
        <v>44315</v>
      </c>
      <c r="C57" s="142" t="str">
        <f t="shared" si="5"/>
        <v>(木)</v>
      </c>
      <c r="D57" s="29" t="s">
        <v>5</v>
      </c>
      <c r="F57" s="2"/>
      <c r="AL57" s="30"/>
    </row>
    <row r="58" spans="1:38" ht="16.5" x14ac:dyDescent="0.4">
      <c r="A58" s="32">
        <v>7</v>
      </c>
      <c r="B58" s="34">
        <v>44319</v>
      </c>
      <c r="C58" s="142" t="str">
        <f t="shared" si="5"/>
        <v>(月)</v>
      </c>
      <c r="D58" s="29" t="s">
        <v>6</v>
      </c>
      <c r="F58" s="2"/>
      <c r="AL58" s="30"/>
    </row>
    <row r="59" spans="1:38" ht="16.5" x14ac:dyDescent="0.4">
      <c r="A59" s="32">
        <v>8</v>
      </c>
      <c r="B59" s="34">
        <v>44320</v>
      </c>
      <c r="C59" s="142" t="str">
        <f t="shared" si="5"/>
        <v>(火)</v>
      </c>
      <c r="D59" s="29" t="s">
        <v>7</v>
      </c>
      <c r="F59" s="2"/>
      <c r="AL59" s="30"/>
    </row>
    <row r="60" spans="1:38" ht="16.5" x14ac:dyDescent="0.4">
      <c r="A60" s="32">
        <v>9</v>
      </c>
      <c r="B60" s="34">
        <v>44321</v>
      </c>
      <c r="C60" s="142" t="str">
        <f t="shared" si="5"/>
        <v>(水)</v>
      </c>
      <c r="D60" s="29" t="s">
        <v>8</v>
      </c>
      <c r="F60" s="2"/>
      <c r="AL60" s="30"/>
    </row>
    <row r="61" spans="1:38" ht="16.5" x14ac:dyDescent="0.4">
      <c r="A61" s="32">
        <v>10</v>
      </c>
      <c r="B61" s="34">
        <v>44399</v>
      </c>
      <c r="C61" s="142" t="str">
        <f t="shared" si="5"/>
        <v>(木)</v>
      </c>
      <c r="D61" s="29" t="s">
        <v>9</v>
      </c>
      <c r="F61" s="2"/>
      <c r="AL61" s="30"/>
    </row>
    <row r="62" spans="1:38" ht="16.5" x14ac:dyDescent="0.4">
      <c r="A62" s="32">
        <v>11</v>
      </c>
      <c r="B62" s="34">
        <v>44400</v>
      </c>
      <c r="C62" s="142" t="str">
        <f t="shared" si="5"/>
        <v>(金)</v>
      </c>
      <c r="D62" s="29" t="s">
        <v>70</v>
      </c>
      <c r="F62" s="2"/>
      <c r="AL62" s="30"/>
    </row>
    <row r="63" spans="1:38" ht="16.5" x14ac:dyDescent="0.4">
      <c r="A63" s="32">
        <v>12</v>
      </c>
      <c r="B63" s="34">
        <v>44416</v>
      </c>
      <c r="C63" s="142" t="str">
        <f t="shared" si="5"/>
        <v>(日)</v>
      </c>
      <c r="D63" s="29" t="s">
        <v>10</v>
      </c>
      <c r="F63" s="2"/>
      <c r="AL63" s="30"/>
    </row>
    <row r="64" spans="1:38" ht="16.5" x14ac:dyDescent="0.4">
      <c r="A64" s="32">
        <v>13</v>
      </c>
      <c r="B64" s="34">
        <v>44417</v>
      </c>
      <c r="C64" s="142" t="str">
        <f t="shared" si="5"/>
        <v>(月)</v>
      </c>
      <c r="D64" s="38" t="s">
        <v>49</v>
      </c>
      <c r="F64" s="2"/>
      <c r="AL64" s="30"/>
    </row>
    <row r="65" spans="1:38" ht="16.5" x14ac:dyDescent="0.4">
      <c r="A65" s="32">
        <v>14</v>
      </c>
      <c r="B65" s="34">
        <v>44459</v>
      </c>
      <c r="C65" s="142" t="str">
        <f t="shared" si="5"/>
        <v>(月)</v>
      </c>
      <c r="D65" s="29" t="s">
        <v>11</v>
      </c>
      <c r="F65" s="2"/>
      <c r="AL65" s="30"/>
    </row>
    <row r="66" spans="1:38" ht="16.5" x14ac:dyDescent="0.4">
      <c r="A66" s="32">
        <v>15</v>
      </c>
      <c r="B66" s="34">
        <v>44462</v>
      </c>
      <c r="C66" s="142" t="str">
        <f t="shared" si="5"/>
        <v>(木)</v>
      </c>
      <c r="D66" s="29" t="s">
        <v>71</v>
      </c>
      <c r="F66" s="2"/>
      <c r="AL66" s="30"/>
    </row>
    <row r="67" spans="1:38" ht="16.5" x14ac:dyDescent="0.4">
      <c r="A67" s="32">
        <v>16</v>
      </c>
      <c r="B67" s="34">
        <v>44503</v>
      </c>
      <c r="C67" s="142" t="str">
        <f t="shared" si="5"/>
        <v>(水)</v>
      </c>
      <c r="D67" s="29" t="s">
        <v>14</v>
      </c>
      <c r="F67" s="2"/>
      <c r="AL67" s="30"/>
    </row>
    <row r="68" spans="1:38" ht="16.5" x14ac:dyDescent="0.4">
      <c r="A68" s="32">
        <v>17</v>
      </c>
      <c r="B68" s="34">
        <v>44523</v>
      </c>
      <c r="C68" s="142" t="str">
        <f t="shared" si="5"/>
        <v>(火)</v>
      </c>
      <c r="D68" s="29" t="s">
        <v>15</v>
      </c>
      <c r="F68" s="2"/>
      <c r="AL68" s="30"/>
    </row>
    <row r="69" spans="1:38" ht="16.5" x14ac:dyDescent="0.4">
      <c r="A69" s="37"/>
      <c r="B69" s="34">
        <v>44561</v>
      </c>
      <c r="C69" s="142" t="str">
        <f>TEXT(B69,"(aaa)")</f>
        <v>(金)</v>
      </c>
      <c r="D69" s="19" t="s">
        <v>81</v>
      </c>
      <c r="F69" s="2"/>
      <c r="AL69" s="30"/>
    </row>
    <row r="70" spans="1:38" ht="16.5" x14ac:dyDescent="0.4">
      <c r="A70" s="32">
        <v>1</v>
      </c>
      <c r="B70" s="34">
        <v>44562</v>
      </c>
      <c r="C70" s="142" t="str">
        <f t="shared" ref="C70:C143" si="16">TEXT(B70,"(aaa)")</f>
        <v>(土)</v>
      </c>
      <c r="D70" s="29" t="s">
        <v>0</v>
      </c>
      <c r="F70" s="2"/>
      <c r="AL70" s="30"/>
    </row>
    <row r="71" spans="1:38" ht="16.5" x14ac:dyDescent="0.4">
      <c r="A71" s="37"/>
      <c r="B71" s="34">
        <v>44563</v>
      </c>
      <c r="C71" s="142" t="str">
        <f t="shared" si="16"/>
        <v>(日)</v>
      </c>
      <c r="D71" s="19" t="s">
        <v>79</v>
      </c>
      <c r="F71" s="2"/>
      <c r="AL71" s="30"/>
    </row>
    <row r="72" spans="1:38" ht="16.5" x14ac:dyDescent="0.4">
      <c r="A72" s="37"/>
      <c r="B72" s="34">
        <v>44564</v>
      </c>
      <c r="C72" s="142" t="str">
        <f t="shared" si="16"/>
        <v>(月)</v>
      </c>
      <c r="D72" s="19" t="s">
        <v>79</v>
      </c>
      <c r="F72" s="2"/>
      <c r="AL72" s="30"/>
    </row>
    <row r="73" spans="1:38" ht="16.5" x14ac:dyDescent="0.4">
      <c r="A73" s="32">
        <v>2</v>
      </c>
      <c r="B73" s="34">
        <v>44571</v>
      </c>
      <c r="C73" s="142" t="str">
        <f t="shared" si="16"/>
        <v>(月)</v>
      </c>
      <c r="D73" s="29" t="s">
        <v>1</v>
      </c>
      <c r="F73" s="2"/>
      <c r="AL73" s="30"/>
    </row>
    <row r="74" spans="1:38" ht="16.5" x14ac:dyDescent="0.4">
      <c r="A74" s="32">
        <v>3</v>
      </c>
      <c r="B74" s="34">
        <v>44603</v>
      </c>
      <c r="C74" s="142" t="str">
        <f t="shared" si="16"/>
        <v>(金)</v>
      </c>
      <c r="D74" s="29" t="s">
        <v>2</v>
      </c>
      <c r="F74" s="2"/>
      <c r="AL74" s="30"/>
    </row>
    <row r="75" spans="1:38" ht="16.5" x14ac:dyDescent="0.4">
      <c r="A75" s="32">
        <v>4</v>
      </c>
      <c r="B75" s="34">
        <v>44615</v>
      </c>
      <c r="C75" s="142" t="str">
        <f t="shared" si="16"/>
        <v>(水)</v>
      </c>
      <c r="D75" s="29" t="s">
        <v>3</v>
      </c>
      <c r="F75" s="2"/>
      <c r="AL75" s="30"/>
    </row>
    <row r="76" spans="1:38" ht="16.5" x14ac:dyDescent="0.4">
      <c r="A76" s="32">
        <v>5</v>
      </c>
      <c r="B76" s="34">
        <v>44641</v>
      </c>
      <c r="C76" s="142" t="str">
        <f t="shared" si="16"/>
        <v>(月)</v>
      </c>
      <c r="D76" s="29" t="s">
        <v>4</v>
      </c>
      <c r="F76" s="2"/>
      <c r="AL76" s="30"/>
    </row>
    <row r="77" spans="1:38" ht="16.5" x14ac:dyDescent="0.4">
      <c r="A77" s="32">
        <v>6</v>
      </c>
      <c r="B77" s="34">
        <v>44680</v>
      </c>
      <c r="C77" s="142" t="str">
        <f t="shared" si="16"/>
        <v>(金)</v>
      </c>
      <c r="D77" s="29" t="s">
        <v>5</v>
      </c>
      <c r="F77" s="2"/>
      <c r="AL77" s="30"/>
    </row>
    <row r="78" spans="1:38" ht="16.5" x14ac:dyDescent="0.4">
      <c r="A78" s="32">
        <v>7</v>
      </c>
      <c r="B78" s="34">
        <v>44684</v>
      </c>
      <c r="C78" s="142" t="str">
        <f t="shared" si="16"/>
        <v>(火)</v>
      </c>
      <c r="D78" s="29" t="s">
        <v>6</v>
      </c>
      <c r="F78" s="2"/>
      <c r="AL78" s="30"/>
    </row>
    <row r="79" spans="1:38" ht="16.5" x14ac:dyDescent="0.4">
      <c r="A79" s="32">
        <v>8</v>
      </c>
      <c r="B79" s="34">
        <v>44685</v>
      </c>
      <c r="C79" s="142" t="str">
        <f t="shared" si="16"/>
        <v>(水)</v>
      </c>
      <c r="D79" s="29" t="s">
        <v>7</v>
      </c>
      <c r="F79" s="2"/>
      <c r="AL79" s="30"/>
    </row>
    <row r="80" spans="1:38" ht="16.5" x14ac:dyDescent="0.4">
      <c r="A80" s="32">
        <v>9</v>
      </c>
      <c r="B80" s="34">
        <v>44686</v>
      </c>
      <c r="C80" s="142" t="str">
        <f t="shared" si="16"/>
        <v>(木)</v>
      </c>
      <c r="D80" s="29" t="s">
        <v>8</v>
      </c>
      <c r="F80" s="2"/>
      <c r="AL80" s="30"/>
    </row>
    <row r="81" spans="1:38" ht="16.5" x14ac:dyDescent="0.4">
      <c r="A81" s="32">
        <v>10</v>
      </c>
      <c r="B81" s="34">
        <v>44760</v>
      </c>
      <c r="C81" s="142" t="str">
        <f t="shared" si="16"/>
        <v>(月)</v>
      </c>
      <c r="D81" s="29" t="s">
        <v>9</v>
      </c>
      <c r="F81" s="2"/>
      <c r="AL81" s="30"/>
    </row>
    <row r="82" spans="1:38" ht="16.5" x14ac:dyDescent="0.4">
      <c r="A82" s="32">
        <v>11</v>
      </c>
      <c r="B82" s="34">
        <v>44784</v>
      </c>
      <c r="C82" s="142" t="str">
        <f t="shared" si="16"/>
        <v>(木)</v>
      </c>
      <c r="D82" s="29" t="s">
        <v>10</v>
      </c>
      <c r="F82" s="2"/>
      <c r="AL82" s="30"/>
    </row>
    <row r="83" spans="1:38" ht="16.5" x14ac:dyDescent="0.4">
      <c r="A83" s="32">
        <v>12</v>
      </c>
      <c r="B83" s="34">
        <v>44823</v>
      </c>
      <c r="C83" s="142" t="str">
        <f t="shared" si="16"/>
        <v>(月)</v>
      </c>
      <c r="D83" s="29" t="s">
        <v>11</v>
      </c>
      <c r="F83" s="2"/>
      <c r="AL83" s="30"/>
    </row>
    <row r="84" spans="1:38" ht="16.5" x14ac:dyDescent="0.4">
      <c r="A84" s="32">
        <v>13</v>
      </c>
      <c r="B84" s="34">
        <v>44827</v>
      </c>
      <c r="C84" s="142" t="str">
        <f t="shared" si="16"/>
        <v>(金)</v>
      </c>
      <c r="D84" s="29" t="s">
        <v>12</v>
      </c>
      <c r="F84" s="2"/>
      <c r="AL84" s="30"/>
    </row>
    <row r="85" spans="1:38" ht="16.5" x14ac:dyDescent="0.4">
      <c r="A85" s="32">
        <v>14</v>
      </c>
      <c r="B85" s="34">
        <v>44844</v>
      </c>
      <c r="C85" s="142" t="str">
        <f t="shared" si="16"/>
        <v>(月)</v>
      </c>
      <c r="D85" s="29" t="s">
        <v>13</v>
      </c>
      <c r="F85" s="2"/>
      <c r="AL85" s="30"/>
    </row>
    <row r="86" spans="1:38" ht="16.5" x14ac:dyDescent="0.4">
      <c r="A86" s="32">
        <v>15</v>
      </c>
      <c r="B86" s="34">
        <v>44868</v>
      </c>
      <c r="C86" s="142" t="str">
        <f t="shared" si="16"/>
        <v>(木)</v>
      </c>
      <c r="D86" s="29" t="s">
        <v>14</v>
      </c>
      <c r="F86" s="2"/>
      <c r="AL86" s="30"/>
    </row>
    <row r="87" spans="1:38" ht="16.5" x14ac:dyDescent="0.4">
      <c r="A87" s="32">
        <v>16</v>
      </c>
      <c r="B87" s="34">
        <v>44888</v>
      </c>
      <c r="C87" s="142" t="str">
        <f t="shared" si="16"/>
        <v>(水)</v>
      </c>
      <c r="D87" s="29" t="s">
        <v>15</v>
      </c>
      <c r="F87" s="2"/>
      <c r="AL87" s="30"/>
    </row>
    <row r="88" spans="1:38" ht="16.5" x14ac:dyDescent="0.4">
      <c r="A88" s="37"/>
      <c r="B88" s="34">
        <v>44926</v>
      </c>
      <c r="C88" s="142" t="str">
        <f t="shared" si="16"/>
        <v>(土)</v>
      </c>
      <c r="D88" s="19" t="s">
        <v>81</v>
      </c>
      <c r="F88" s="2"/>
      <c r="AL88" s="30"/>
    </row>
    <row r="89" spans="1:38" ht="16.5" x14ac:dyDescent="0.4">
      <c r="A89" s="32">
        <v>1</v>
      </c>
      <c r="B89" s="34">
        <v>44927</v>
      </c>
      <c r="C89" s="142" t="str">
        <f t="shared" si="16"/>
        <v>(日)</v>
      </c>
      <c r="D89" s="29" t="s">
        <v>0</v>
      </c>
      <c r="F89" s="2"/>
      <c r="AL89" s="30"/>
    </row>
    <row r="90" spans="1:38" ht="16.5" x14ac:dyDescent="0.4">
      <c r="A90" s="32">
        <v>2</v>
      </c>
      <c r="B90" s="34">
        <v>44928</v>
      </c>
      <c r="C90" s="142" t="str">
        <f t="shared" si="16"/>
        <v>(月)</v>
      </c>
      <c r="D90" s="38" t="s">
        <v>49</v>
      </c>
      <c r="F90" s="2"/>
      <c r="AL90" s="30"/>
    </row>
    <row r="91" spans="1:38" ht="16.5" x14ac:dyDescent="0.4">
      <c r="A91" s="37"/>
      <c r="B91" s="34">
        <v>44929</v>
      </c>
      <c r="C91" s="142" t="str">
        <f>TEXT(B91,"(aaa)")</f>
        <v>(火)</v>
      </c>
      <c r="D91" s="19" t="s">
        <v>79</v>
      </c>
      <c r="F91" s="2"/>
      <c r="AL91" s="30"/>
    </row>
    <row r="92" spans="1:38" ht="16.5" x14ac:dyDescent="0.4">
      <c r="A92" s="32">
        <v>3</v>
      </c>
      <c r="B92" s="34">
        <v>44935</v>
      </c>
      <c r="C92" s="142" t="str">
        <f t="shared" si="16"/>
        <v>(月)</v>
      </c>
      <c r="D92" s="29" t="s">
        <v>1</v>
      </c>
      <c r="F92" s="2"/>
      <c r="AL92" s="30"/>
    </row>
    <row r="93" spans="1:38" ht="16.5" x14ac:dyDescent="0.4">
      <c r="A93" s="32">
        <v>4</v>
      </c>
      <c r="B93" s="34">
        <v>44968</v>
      </c>
      <c r="C93" s="142" t="str">
        <f t="shared" si="16"/>
        <v>(土)</v>
      </c>
      <c r="D93" s="29" t="s">
        <v>2</v>
      </c>
      <c r="F93" s="2"/>
      <c r="AL93" s="30"/>
    </row>
    <row r="94" spans="1:38" ht="16.5" x14ac:dyDescent="0.4">
      <c r="A94" s="32">
        <v>5</v>
      </c>
      <c r="B94" s="34">
        <v>44980</v>
      </c>
      <c r="C94" s="142" t="str">
        <f t="shared" si="16"/>
        <v>(木)</v>
      </c>
      <c r="D94" s="29" t="s">
        <v>3</v>
      </c>
      <c r="F94" s="2"/>
      <c r="AL94" s="30"/>
    </row>
    <row r="95" spans="1:38" ht="16.5" x14ac:dyDescent="0.4">
      <c r="A95" s="32">
        <v>6</v>
      </c>
      <c r="B95" s="34">
        <v>45006</v>
      </c>
      <c r="C95" s="142" t="str">
        <f t="shared" si="16"/>
        <v>(火)</v>
      </c>
      <c r="D95" s="29" t="s">
        <v>4</v>
      </c>
      <c r="F95" s="2"/>
      <c r="AL95" s="30"/>
    </row>
    <row r="96" spans="1:38" ht="16.5" x14ac:dyDescent="0.4">
      <c r="A96" s="32">
        <v>7</v>
      </c>
      <c r="B96" s="34">
        <v>45045</v>
      </c>
      <c r="C96" s="142" t="str">
        <f t="shared" si="16"/>
        <v>(土)</v>
      </c>
      <c r="D96" s="29" t="s">
        <v>5</v>
      </c>
      <c r="F96" s="2"/>
      <c r="AL96" s="30"/>
    </row>
    <row r="97" spans="1:38" ht="16.5" x14ac:dyDescent="0.4">
      <c r="A97" s="32">
        <v>8</v>
      </c>
      <c r="B97" s="34">
        <v>45049</v>
      </c>
      <c r="C97" s="142" t="str">
        <f t="shared" si="16"/>
        <v>(水)</v>
      </c>
      <c r="D97" s="29" t="s">
        <v>6</v>
      </c>
      <c r="F97" s="2"/>
      <c r="AL97" s="30"/>
    </row>
    <row r="98" spans="1:38" ht="16.5" x14ac:dyDescent="0.4">
      <c r="A98" s="32">
        <v>9</v>
      </c>
      <c r="B98" s="34">
        <v>45050</v>
      </c>
      <c r="C98" s="142" t="str">
        <f t="shared" si="16"/>
        <v>(木)</v>
      </c>
      <c r="D98" s="29" t="s">
        <v>7</v>
      </c>
      <c r="F98" s="2"/>
      <c r="AL98" s="30"/>
    </row>
    <row r="99" spans="1:38" ht="16.5" x14ac:dyDescent="0.4">
      <c r="A99" s="32">
        <v>10</v>
      </c>
      <c r="B99" s="34">
        <v>45051</v>
      </c>
      <c r="C99" s="142" t="str">
        <f t="shared" si="16"/>
        <v>(金)</v>
      </c>
      <c r="D99" s="29" t="s">
        <v>8</v>
      </c>
      <c r="F99" s="2"/>
      <c r="AL99" s="30"/>
    </row>
    <row r="100" spans="1:38" ht="16.5" x14ac:dyDescent="0.4">
      <c r="A100" s="32">
        <v>11</v>
      </c>
      <c r="B100" s="34">
        <v>45124</v>
      </c>
      <c r="C100" s="142" t="str">
        <f t="shared" si="16"/>
        <v>(月)</v>
      </c>
      <c r="D100" s="29" t="s">
        <v>9</v>
      </c>
      <c r="F100" s="2"/>
      <c r="AL100" s="30"/>
    </row>
    <row r="101" spans="1:38" ht="16.5" x14ac:dyDescent="0.4">
      <c r="A101" s="32">
        <v>12</v>
      </c>
      <c r="B101" s="34">
        <v>45149</v>
      </c>
      <c r="C101" s="142" t="str">
        <f t="shared" si="16"/>
        <v>(金)</v>
      </c>
      <c r="D101" s="29" t="s">
        <v>10</v>
      </c>
      <c r="F101" s="2"/>
      <c r="AL101" s="30"/>
    </row>
    <row r="102" spans="1:38" ht="16.5" x14ac:dyDescent="0.4">
      <c r="A102" s="32">
        <v>13</v>
      </c>
      <c r="B102" s="34">
        <v>45187</v>
      </c>
      <c r="C102" s="142" t="str">
        <f t="shared" si="16"/>
        <v>(月)</v>
      </c>
      <c r="D102" s="29" t="s">
        <v>11</v>
      </c>
      <c r="F102" s="2"/>
      <c r="AL102" s="30"/>
    </row>
    <row r="103" spans="1:38" ht="16.5" x14ac:dyDescent="0.4">
      <c r="A103" s="32">
        <v>14</v>
      </c>
      <c r="B103" s="34">
        <v>45192</v>
      </c>
      <c r="C103" s="142" t="str">
        <f t="shared" si="16"/>
        <v>(土)</v>
      </c>
      <c r="D103" s="29" t="s">
        <v>12</v>
      </c>
      <c r="F103" s="2"/>
      <c r="AL103" s="30"/>
    </row>
    <row r="104" spans="1:38" ht="16.5" x14ac:dyDescent="0.4">
      <c r="A104" s="32">
        <v>15</v>
      </c>
      <c r="B104" s="34">
        <v>45208</v>
      </c>
      <c r="C104" s="142" t="str">
        <f t="shared" si="16"/>
        <v>(月)</v>
      </c>
      <c r="D104" s="29" t="s">
        <v>13</v>
      </c>
      <c r="F104" s="2"/>
      <c r="AL104" s="30"/>
    </row>
    <row r="105" spans="1:38" ht="16.5" x14ac:dyDescent="0.4">
      <c r="A105" s="32">
        <v>16</v>
      </c>
      <c r="B105" s="34">
        <v>45233</v>
      </c>
      <c r="C105" s="142" t="str">
        <f t="shared" si="16"/>
        <v>(金)</v>
      </c>
      <c r="D105" s="29" t="s">
        <v>14</v>
      </c>
      <c r="F105" s="2"/>
      <c r="AL105" s="30"/>
    </row>
    <row r="106" spans="1:38" ht="16.5" x14ac:dyDescent="0.4">
      <c r="A106" s="32">
        <v>17</v>
      </c>
      <c r="B106" s="34">
        <v>45253</v>
      </c>
      <c r="C106" s="142" t="str">
        <f t="shared" si="16"/>
        <v>(木)</v>
      </c>
      <c r="D106" s="29" t="s">
        <v>15</v>
      </c>
      <c r="F106" s="2"/>
      <c r="AL106" s="30"/>
    </row>
    <row r="107" spans="1:38" ht="16.5" x14ac:dyDescent="0.4">
      <c r="A107" s="37"/>
      <c r="B107" s="34">
        <v>45291</v>
      </c>
      <c r="C107" s="142" t="str">
        <f>TEXT(B107,"(aaa)")</f>
        <v>(日)</v>
      </c>
      <c r="D107" s="19" t="s">
        <v>81</v>
      </c>
      <c r="F107" s="2"/>
      <c r="AL107" s="30"/>
    </row>
    <row r="108" spans="1:38" ht="16.5" x14ac:dyDescent="0.4">
      <c r="A108" s="32">
        <v>1</v>
      </c>
      <c r="B108" s="34">
        <v>45292</v>
      </c>
      <c r="C108" s="142" t="str">
        <f t="shared" si="16"/>
        <v>(月)</v>
      </c>
      <c r="D108" s="29" t="s">
        <v>0</v>
      </c>
      <c r="F108" s="2"/>
      <c r="AL108" s="30"/>
    </row>
    <row r="109" spans="1:38" ht="16.5" x14ac:dyDescent="0.4">
      <c r="A109" s="37"/>
      <c r="B109" s="34">
        <v>45293</v>
      </c>
      <c r="C109" s="142" t="str">
        <f>TEXT(B109,"(aaa)")</f>
        <v>(火)</v>
      </c>
      <c r="D109" s="19" t="s">
        <v>79</v>
      </c>
      <c r="F109" s="2"/>
      <c r="AL109" s="30"/>
    </row>
    <row r="110" spans="1:38" ht="16.5" x14ac:dyDescent="0.4">
      <c r="A110" s="37"/>
      <c r="B110" s="34">
        <v>45294</v>
      </c>
      <c r="C110" s="142" t="str">
        <f>TEXT(B110,"(aaa)")</f>
        <v>(水)</v>
      </c>
      <c r="D110" s="19" t="s">
        <v>79</v>
      </c>
      <c r="F110" s="2"/>
      <c r="AL110" s="30"/>
    </row>
    <row r="111" spans="1:38" ht="16.5" x14ac:dyDescent="0.4">
      <c r="A111" s="32">
        <v>2</v>
      </c>
      <c r="B111" s="34">
        <v>45299</v>
      </c>
      <c r="C111" s="142" t="str">
        <f t="shared" si="16"/>
        <v>(月)</v>
      </c>
      <c r="D111" s="29" t="s">
        <v>1</v>
      </c>
      <c r="F111" s="2"/>
      <c r="AL111" s="30"/>
    </row>
    <row r="112" spans="1:38" ht="16.5" x14ac:dyDescent="0.4">
      <c r="A112" s="32">
        <v>3</v>
      </c>
      <c r="B112" s="34">
        <v>45333</v>
      </c>
      <c r="C112" s="142" t="str">
        <f t="shared" si="16"/>
        <v>(日)</v>
      </c>
      <c r="D112" s="29" t="s">
        <v>2</v>
      </c>
      <c r="F112" s="2"/>
      <c r="AL112" s="30"/>
    </row>
    <row r="113" spans="1:38" ht="16.5" x14ac:dyDescent="0.4">
      <c r="A113" s="32">
        <v>4</v>
      </c>
      <c r="B113" s="34">
        <v>45334</v>
      </c>
      <c r="C113" s="142" t="str">
        <f t="shared" si="16"/>
        <v>(月)</v>
      </c>
      <c r="D113" s="38" t="s">
        <v>49</v>
      </c>
      <c r="F113" s="2"/>
      <c r="AL113" s="30"/>
    </row>
    <row r="114" spans="1:38" ht="16.5" x14ac:dyDescent="0.4">
      <c r="A114" s="32">
        <v>5</v>
      </c>
      <c r="B114" s="34">
        <v>45345</v>
      </c>
      <c r="C114" s="142" t="str">
        <f t="shared" si="16"/>
        <v>(金)</v>
      </c>
      <c r="D114" s="29" t="s">
        <v>3</v>
      </c>
      <c r="F114" s="2"/>
      <c r="AL114" s="30"/>
    </row>
    <row r="115" spans="1:38" ht="16.5" x14ac:dyDescent="0.4">
      <c r="A115" s="32">
        <v>6</v>
      </c>
      <c r="B115" s="34">
        <v>45371</v>
      </c>
      <c r="C115" s="142" t="str">
        <f t="shared" si="16"/>
        <v>(水)</v>
      </c>
      <c r="D115" s="29" t="s">
        <v>4</v>
      </c>
      <c r="F115" s="2"/>
      <c r="AL115" s="30"/>
    </row>
    <row r="116" spans="1:38" ht="16.5" x14ac:dyDescent="0.4">
      <c r="A116" s="32">
        <v>7</v>
      </c>
      <c r="B116" s="34">
        <v>45411</v>
      </c>
      <c r="C116" s="142" t="str">
        <f t="shared" si="16"/>
        <v>(月)</v>
      </c>
      <c r="D116" s="29" t="s">
        <v>5</v>
      </c>
      <c r="F116" s="2"/>
      <c r="AL116" s="30"/>
    </row>
    <row r="117" spans="1:38" ht="16.5" x14ac:dyDescent="0.4">
      <c r="A117" s="32">
        <v>8</v>
      </c>
      <c r="B117" s="34">
        <v>45415</v>
      </c>
      <c r="C117" s="142" t="str">
        <f t="shared" si="16"/>
        <v>(金)</v>
      </c>
      <c r="D117" s="29" t="s">
        <v>6</v>
      </c>
      <c r="F117" s="2"/>
      <c r="AL117" s="30"/>
    </row>
    <row r="118" spans="1:38" ht="16.5" x14ac:dyDescent="0.4">
      <c r="A118" s="32">
        <v>9</v>
      </c>
      <c r="B118" s="34">
        <v>45416</v>
      </c>
      <c r="C118" s="142" t="str">
        <f t="shared" si="16"/>
        <v>(土)</v>
      </c>
      <c r="D118" s="29" t="s">
        <v>7</v>
      </c>
      <c r="F118" s="2"/>
      <c r="AL118" s="30"/>
    </row>
    <row r="119" spans="1:38" ht="16.5" x14ac:dyDescent="0.4">
      <c r="A119" s="32">
        <v>10</v>
      </c>
      <c r="B119" s="34">
        <v>45417</v>
      </c>
      <c r="C119" s="142" t="str">
        <f t="shared" si="16"/>
        <v>(日)</v>
      </c>
      <c r="D119" s="29" t="s">
        <v>8</v>
      </c>
      <c r="F119" s="2"/>
      <c r="AL119" s="30"/>
    </row>
    <row r="120" spans="1:38" ht="16.5" x14ac:dyDescent="0.4">
      <c r="A120" s="32">
        <v>11</v>
      </c>
      <c r="B120" s="34">
        <v>45418</v>
      </c>
      <c r="C120" s="142" t="str">
        <f t="shared" si="16"/>
        <v>(月)</v>
      </c>
      <c r="D120" s="38" t="s">
        <v>49</v>
      </c>
      <c r="F120" s="2"/>
      <c r="AL120" s="30"/>
    </row>
    <row r="121" spans="1:38" ht="16.5" x14ac:dyDescent="0.4">
      <c r="A121" s="32">
        <v>12</v>
      </c>
      <c r="B121" s="34">
        <v>45488</v>
      </c>
      <c r="C121" s="142" t="str">
        <f t="shared" si="16"/>
        <v>(月)</v>
      </c>
      <c r="D121" s="29" t="s">
        <v>9</v>
      </c>
      <c r="F121" s="2"/>
      <c r="AL121" s="30"/>
    </row>
    <row r="122" spans="1:38" ht="16.5" x14ac:dyDescent="0.4">
      <c r="A122" s="32">
        <v>13</v>
      </c>
      <c r="B122" s="34">
        <v>45515</v>
      </c>
      <c r="C122" s="142" t="str">
        <f t="shared" si="16"/>
        <v>(日)</v>
      </c>
      <c r="D122" s="29" t="s">
        <v>10</v>
      </c>
      <c r="F122" s="2"/>
      <c r="AL122" s="30"/>
    </row>
    <row r="123" spans="1:38" ht="16.5" x14ac:dyDescent="0.4">
      <c r="A123" s="32">
        <v>14</v>
      </c>
      <c r="B123" s="34">
        <v>45516</v>
      </c>
      <c r="C123" s="142" t="str">
        <f t="shared" si="16"/>
        <v>(月)</v>
      </c>
      <c r="D123" s="38" t="s">
        <v>49</v>
      </c>
      <c r="F123" s="2"/>
      <c r="AL123" s="30"/>
    </row>
    <row r="124" spans="1:38" ht="16.5" x14ac:dyDescent="0.4">
      <c r="A124" s="32">
        <v>15</v>
      </c>
      <c r="B124" s="34">
        <v>45551</v>
      </c>
      <c r="C124" s="142" t="str">
        <f t="shared" si="16"/>
        <v>(月)</v>
      </c>
      <c r="D124" s="29" t="s">
        <v>11</v>
      </c>
      <c r="F124" s="2"/>
      <c r="AL124" s="30"/>
    </row>
    <row r="125" spans="1:38" ht="16.5" x14ac:dyDescent="0.4">
      <c r="A125" s="32">
        <v>16</v>
      </c>
      <c r="B125" s="34">
        <v>45557</v>
      </c>
      <c r="C125" s="142" t="str">
        <f t="shared" si="16"/>
        <v>(日)</v>
      </c>
      <c r="D125" s="29" t="s">
        <v>12</v>
      </c>
      <c r="F125" s="2"/>
      <c r="AL125" s="30"/>
    </row>
    <row r="126" spans="1:38" ht="16.5" x14ac:dyDescent="0.4">
      <c r="A126" s="32">
        <v>17</v>
      </c>
      <c r="B126" s="34">
        <v>45558</v>
      </c>
      <c r="C126" s="142" t="str">
        <f t="shared" si="16"/>
        <v>(月)</v>
      </c>
      <c r="D126" s="38" t="s">
        <v>49</v>
      </c>
      <c r="F126" s="2"/>
      <c r="AL126" s="30"/>
    </row>
    <row r="127" spans="1:38" ht="16.5" x14ac:dyDescent="0.4">
      <c r="A127" s="32">
        <v>18</v>
      </c>
      <c r="B127" s="34">
        <v>45579</v>
      </c>
      <c r="C127" s="142" t="str">
        <f t="shared" si="16"/>
        <v>(月)</v>
      </c>
      <c r="D127" s="29" t="s">
        <v>13</v>
      </c>
      <c r="F127" s="2"/>
      <c r="AL127" s="30"/>
    </row>
    <row r="128" spans="1:38" ht="16.5" x14ac:dyDescent="0.4">
      <c r="A128" s="32">
        <v>19</v>
      </c>
      <c r="B128" s="34">
        <v>45599</v>
      </c>
      <c r="C128" s="142" t="str">
        <f t="shared" si="16"/>
        <v>(日)</v>
      </c>
      <c r="D128" s="29" t="s">
        <v>14</v>
      </c>
      <c r="F128" s="2"/>
      <c r="AL128" s="30"/>
    </row>
    <row r="129" spans="1:38" ht="16.5" x14ac:dyDescent="0.4">
      <c r="A129" s="32">
        <v>20</v>
      </c>
      <c r="B129" s="34">
        <v>45600</v>
      </c>
      <c r="C129" s="142" t="str">
        <f t="shared" si="16"/>
        <v>(月)</v>
      </c>
      <c r="D129" s="38" t="s">
        <v>49</v>
      </c>
      <c r="F129" s="2"/>
      <c r="AL129" s="30"/>
    </row>
    <row r="130" spans="1:38" ht="16.5" x14ac:dyDescent="0.4">
      <c r="A130" s="32">
        <v>21</v>
      </c>
      <c r="B130" s="34">
        <v>45619</v>
      </c>
      <c r="C130" s="142" t="str">
        <f t="shared" si="16"/>
        <v>(土)</v>
      </c>
      <c r="D130" s="29" t="s">
        <v>15</v>
      </c>
      <c r="F130" s="2"/>
      <c r="AL130" s="30"/>
    </row>
    <row r="131" spans="1:38" ht="16.5" x14ac:dyDescent="0.4">
      <c r="A131" s="37"/>
      <c r="B131" s="34">
        <v>45657</v>
      </c>
      <c r="C131" s="142" t="str">
        <f t="shared" si="16"/>
        <v>(火)</v>
      </c>
      <c r="D131" s="19" t="s">
        <v>81</v>
      </c>
      <c r="F131" s="2"/>
      <c r="AL131" s="30"/>
    </row>
    <row r="132" spans="1:38" ht="16.5" x14ac:dyDescent="0.4">
      <c r="A132" s="32">
        <v>1</v>
      </c>
      <c r="B132" s="34">
        <v>45658</v>
      </c>
      <c r="C132" s="142" t="str">
        <f t="shared" si="16"/>
        <v>(水)</v>
      </c>
      <c r="D132" s="29" t="s">
        <v>0</v>
      </c>
      <c r="F132" s="2"/>
      <c r="AL132" s="30"/>
    </row>
    <row r="133" spans="1:38" ht="16.5" x14ac:dyDescent="0.4">
      <c r="A133" s="37"/>
      <c r="B133" s="34">
        <v>45659</v>
      </c>
      <c r="C133" s="142" t="str">
        <f>TEXT(B133,"(aaa)")</f>
        <v>(木)</v>
      </c>
      <c r="D133" s="19" t="s">
        <v>79</v>
      </c>
      <c r="F133" s="2"/>
      <c r="AL133" s="30"/>
    </row>
    <row r="134" spans="1:38" ht="16.5" x14ac:dyDescent="0.4">
      <c r="A134" s="37"/>
      <c r="B134" s="34">
        <v>45660</v>
      </c>
      <c r="C134" s="142" t="str">
        <f>TEXT(B134,"(aaa)")</f>
        <v>(金)</v>
      </c>
      <c r="D134" s="19" t="s">
        <v>79</v>
      </c>
      <c r="F134" s="2"/>
      <c r="AL134" s="30"/>
    </row>
    <row r="135" spans="1:38" ht="16.5" x14ac:dyDescent="0.4">
      <c r="A135" s="32">
        <v>2</v>
      </c>
      <c r="B135" s="34">
        <v>45670</v>
      </c>
      <c r="C135" s="142" t="str">
        <f t="shared" si="16"/>
        <v>(月)</v>
      </c>
      <c r="D135" s="29" t="s">
        <v>1</v>
      </c>
      <c r="F135" s="2"/>
      <c r="AL135" s="30"/>
    </row>
    <row r="136" spans="1:38" ht="16.5" x14ac:dyDescent="0.4">
      <c r="A136" s="32">
        <v>3</v>
      </c>
      <c r="B136" s="34">
        <v>45699</v>
      </c>
      <c r="C136" s="142" t="str">
        <f t="shared" si="16"/>
        <v>(火)</v>
      </c>
      <c r="D136" s="29" t="s">
        <v>2</v>
      </c>
      <c r="F136" s="2"/>
      <c r="AL136" s="30"/>
    </row>
    <row r="137" spans="1:38" ht="16.5" x14ac:dyDescent="0.4">
      <c r="A137" s="32">
        <v>4</v>
      </c>
      <c r="B137" s="34">
        <v>45711</v>
      </c>
      <c r="C137" s="142" t="str">
        <f t="shared" si="16"/>
        <v>(日)</v>
      </c>
      <c r="D137" s="29" t="s">
        <v>3</v>
      </c>
      <c r="F137" s="2"/>
      <c r="AL137" s="30"/>
    </row>
    <row r="138" spans="1:38" ht="16.5" x14ac:dyDescent="0.4">
      <c r="A138" s="32">
        <v>5</v>
      </c>
      <c r="B138" s="34">
        <v>45712</v>
      </c>
      <c r="C138" s="142" t="str">
        <f t="shared" si="16"/>
        <v>(月)</v>
      </c>
      <c r="D138" s="38" t="s">
        <v>49</v>
      </c>
      <c r="F138" s="2"/>
      <c r="AL138" s="30"/>
    </row>
    <row r="139" spans="1:38" ht="16.5" x14ac:dyDescent="0.4">
      <c r="A139" s="32">
        <v>6</v>
      </c>
      <c r="B139" s="34">
        <v>45736</v>
      </c>
      <c r="C139" s="142" t="str">
        <f t="shared" si="16"/>
        <v>(木)</v>
      </c>
      <c r="D139" s="29" t="s">
        <v>4</v>
      </c>
      <c r="F139" s="2"/>
      <c r="AL139" s="30"/>
    </row>
    <row r="140" spans="1:38" ht="16.5" x14ac:dyDescent="0.4">
      <c r="A140" s="32">
        <v>7</v>
      </c>
      <c r="B140" s="34">
        <v>45776</v>
      </c>
      <c r="C140" s="142" t="str">
        <f t="shared" si="16"/>
        <v>(火)</v>
      </c>
      <c r="D140" s="29" t="s">
        <v>5</v>
      </c>
      <c r="F140" s="2"/>
      <c r="AL140" s="30"/>
    </row>
    <row r="141" spans="1:38" ht="16.5" x14ac:dyDescent="0.4">
      <c r="A141" s="32">
        <v>8</v>
      </c>
      <c r="B141" s="34">
        <v>45780</v>
      </c>
      <c r="C141" s="142" t="str">
        <f t="shared" si="16"/>
        <v>(土)</v>
      </c>
      <c r="D141" s="29" t="s">
        <v>6</v>
      </c>
      <c r="F141" s="2"/>
      <c r="AL141" s="30"/>
    </row>
    <row r="142" spans="1:38" ht="16.5" x14ac:dyDescent="0.4">
      <c r="A142" s="32">
        <v>9</v>
      </c>
      <c r="B142" s="34">
        <v>45781</v>
      </c>
      <c r="C142" s="142" t="str">
        <f t="shared" si="16"/>
        <v>(日)</v>
      </c>
      <c r="D142" s="29" t="s">
        <v>7</v>
      </c>
      <c r="F142" s="2"/>
      <c r="AL142" s="30"/>
    </row>
    <row r="143" spans="1:38" ht="16.5" x14ac:dyDescent="0.4">
      <c r="A143" s="32">
        <v>10</v>
      </c>
      <c r="B143" s="34">
        <v>45782</v>
      </c>
      <c r="C143" s="142" t="str">
        <f t="shared" si="16"/>
        <v>(月)</v>
      </c>
      <c r="D143" s="29" t="s">
        <v>8</v>
      </c>
      <c r="F143" s="2"/>
      <c r="AL143" s="30"/>
    </row>
    <row r="144" spans="1:38" ht="16.5" x14ac:dyDescent="0.4">
      <c r="A144" s="32">
        <v>11</v>
      </c>
      <c r="B144" s="34">
        <v>45783</v>
      </c>
      <c r="C144" s="142" t="str">
        <f t="shared" ref="C144:C219" si="17">TEXT(B144,"(aaa)")</f>
        <v>(火)</v>
      </c>
      <c r="D144" s="38" t="s">
        <v>49</v>
      </c>
      <c r="F144" s="2"/>
      <c r="AL144" s="30"/>
    </row>
    <row r="145" spans="1:38" ht="16.5" x14ac:dyDescent="0.4">
      <c r="A145" s="32">
        <v>12</v>
      </c>
      <c r="B145" s="34">
        <v>45859</v>
      </c>
      <c r="C145" s="142" t="str">
        <f t="shared" si="17"/>
        <v>(月)</v>
      </c>
      <c r="D145" s="29" t="s">
        <v>9</v>
      </c>
      <c r="F145" s="2"/>
      <c r="AL145" s="30"/>
    </row>
    <row r="146" spans="1:38" ht="16.5" x14ac:dyDescent="0.4">
      <c r="A146" s="32">
        <v>13</v>
      </c>
      <c r="B146" s="34">
        <v>45880</v>
      </c>
      <c r="C146" s="142" t="str">
        <f t="shared" si="17"/>
        <v>(月)</v>
      </c>
      <c r="D146" s="29" t="s">
        <v>10</v>
      </c>
      <c r="F146" s="2"/>
      <c r="AL146" s="30"/>
    </row>
    <row r="147" spans="1:38" ht="16.5" x14ac:dyDescent="0.4">
      <c r="A147" s="32">
        <v>14</v>
      </c>
      <c r="B147" s="34">
        <v>45915</v>
      </c>
      <c r="C147" s="142" t="str">
        <f t="shared" si="17"/>
        <v>(月)</v>
      </c>
      <c r="D147" s="29" t="s">
        <v>11</v>
      </c>
      <c r="F147" s="2"/>
      <c r="AL147" s="30"/>
    </row>
    <row r="148" spans="1:38" ht="16.5" x14ac:dyDescent="0.4">
      <c r="A148" s="32">
        <v>15</v>
      </c>
      <c r="B148" s="34">
        <v>45923</v>
      </c>
      <c r="C148" s="142" t="str">
        <f t="shared" si="17"/>
        <v>(火)</v>
      </c>
      <c r="D148" s="29" t="s">
        <v>12</v>
      </c>
      <c r="F148" s="2"/>
      <c r="AL148" s="30"/>
    </row>
    <row r="149" spans="1:38" ht="16.5" x14ac:dyDescent="0.4">
      <c r="A149" s="32">
        <v>16</v>
      </c>
      <c r="B149" s="34">
        <v>45943</v>
      </c>
      <c r="C149" s="142" t="str">
        <f t="shared" si="17"/>
        <v>(月)</v>
      </c>
      <c r="D149" s="29" t="s">
        <v>13</v>
      </c>
      <c r="F149" s="2"/>
      <c r="AL149" s="30"/>
    </row>
    <row r="150" spans="1:38" ht="16.5" x14ac:dyDescent="0.4">
      <c r="A150" s="32">
        <v>17</v>
      </c>
      <c r="B150" s="34">
        <v>45964</v>
      </c>
      <c r="C150" s="142" t="str">
        <f t="shared" si="17"/>
        <v>(月)</v>
      </c>
      <c r="D150" s="29" t="s">
        <v>14</v>
      </c>
      <c r="F150" s="2"/>
      <c r="AL150" s="30"/>
    </row>
    <row r="151" spans="1:38" ht="16.5" x14ac:dyDescent="0.4">
      <c r="A151" s="32">
        <v>18</v>
      </c>
      <c r="B151" s="34">
        <v>45984</v>
      </c>
      <c r="C151" s="142" t="str">
        <f t="shared" si="17"/>
        <v>(日)</v>
      </c>
      <c r="D151" s="29" t="s">
        <v>15</v>
      </c>
      <c r="F151" s="2"/>
      <c r="AL151" s="30"/>
    </row>
    <row r="152" spans="1:38" ht="16.5" x14ac:dyDescent="0.4">
      <c r="A152" s="32">
        <v>19</v>
      </c>
      <c r="B152" s="34">
        <v>45985</v>
      </c>
      <c r="C152" s="142" t="str">
        <f t="shared" si="17"/>
        <v>(月)</v>
      </c>
      <c r="D152" s="38" t="s">
        <v>49</v>
      </c>
      <c r="F152" s="2"/>
      <c r="AL152" s="30"/>
    </row>
    <row r="153" spans="1:38" ht="16.5" x14ac:dyDescent="0.4">
      <c r="A153" s="37"/>
      <c r="B153" s="34">
        <v>46022</v>
      </c>
      <c r="C153" s="142" t="str">
        <f t="shared" si="17"/>
        <v>(水)</v>
      </c>
      <c r="D153" s="19" t="s">
        <v>81</v>
      </c>
      <c r="F153" s="2"/>
      <c r="AL153" s="30"/>
    </row>
    <row r="154" spans="1:38" ht="16.5" x14ac:dyDescent="0.4">
      <c r="A154" s="32">
        <v>1</v>
      </c>
      <c r="B154" s="34">
        <v>46023</v>
      </c>
      <c r="C154" s="142" t="str">
        <f t="shared" si="17"/>
        <v>(木)</v>
      </c>
      <c r="D154" s="29" t="s">
        <v>0</v>
      </c>
      <c r="F154" s="2"/>
      <c r="AL154" s="30"/>
    </row>
    <row r="155" spans="1:38" ht="16.5" x14ac:dyDescent="0.4">
      <c r="A155" s="37"/>
      <c r="B155" s="34">
        <v>46024</v>
      </c>
      <c r="C155" s="142" t="str">
        <f t="shared" si="17"/>
        <v>(金)</v>
      </c>
      <c r="D155" s="19" t="s">
        <v>79</v>
      </c>
      <c r="F155" s="2"/>
      <c r="AL155" s="30"/>
    </row>
    <row r="156" spans="1:38" ht="16.5" x14ac:dyDescent="0.4">
      <c r="A156" s="37"/>
      <c r="B156" s="34">
        <v>46025</v>
      </c>
      <c r="C156" s="142" t="str">
        <f t="shared" si="17"/>
        <v>(土)</v>
      </c>
      <c r="D156" s="19" t="s">
        <v>79</v>
      </c>
      <c r="F156" s="2"/>
      <c r="AL156" s="30"/>
    </row>
    <row r="157" spans="1:38" ht="16.5" x14ac:dyDescent="0.4">
      <c r="A157" s="32">
        <v>2</v>
      </c>
      <c r="B157" s="34">
        <v>46034</v>
      </c>
      <c r="C157" s="142" t="str">
        <f t="shared" si="17"/>
        <v>(月)</v>
      </c>
      <c r="D157" s="29" t="s">
        <v>1</v>
      </c>
      <c r="F157" s="2"/>
      <c r="AL157" s="30"/>
    </row>
    <row r="158" spans="1:38" ht="16.5" x14ac:dyDescent="0.4">
      <c r="A158" s="32">
        <v>3</v>
      </c>
      <c r="B158" s="34">
        <v>46064</v>
      </c>
      <c r="C158" s="142" t="str">
        <f t="shared" si="17"/>
        <v>(水)</v>
      </c>
      <c r="D158" s="29" t="s">
        <v>2</v>
      </c>
      <c r="F158" s="2"/>
      <c r="AL158" s="30"/>
    </row>
    <row r="159" spans="1:38" ht="16.5" x14ac:dyDescent="0.4">
      <c r="A159" s="32">
        <v>4</v>
      </c>
      <c r="B159" s="34">
        <v>46076</v>
      </c>
      <c r="C159" s="142" t="str">
        <f t="shared" si="17"/>
        <v>(月)</v>
      </c>
      <c r="D159" s="29" t="s">
        <v>3</v>
      </c>
      <c r="F159" s="2"/>
      <c r="AL159" s="30"/>
    </row>
    <row r="160" spans="1:38" ht="16.5" x14ac:dyDescent="0.4">
      <c r="A160" s="32">
        <v>5</v>
      </c>
      <c r="B160" s="34">
        <v>46101</v>
      </c>
      <c r="C160" s="142" t="str">
        <f t="shared" si="17"/>
        <v>(金)</v>
      </c>
      <c r="D160" s="29" t="s">
        <v>4</v>
      </c>
      <c r="F160" s="2"/>
      <c r="AL160" s="30"/>
    </row>
    <row r="161" spans="1:38" ht="16.5" x14ac:dyDescent="0.4">
      <c r="A161" s="32">
        <v>6</v>
      </c>
      <c r="B161" s="34">
        <v>46141</v>
      </c>
      <c r="C161" s="142" t="str">
        <f t="shared" si="17"/>
        <v>(水)</v>
      </c>
      <c r="D161" s="29" t="s">
        <v>5</v>
      </c>
      <c r="F161" s="2"/>
      <c r="AL161" s="30"/>
    </row>
    <row r="162" spans="1:38" ht="16.5" x14ac:dyDescent="0.4">
      <c r="A162" s="32">
        <v>7</v>
      </c>
      <c r="B162" s="34">
        <v>46145</v>
      </c>
      <c r="C162" s="142" t="str">
        <f t="shared" si="17"/>
        <v>(日)</v>
      </c>
      <c r="D162" s="29" t="s">
        <v>6</v>
      </c>
      <c r="F162" s="2"/>
      <c r="AL162" s="30"/>
    </row>
    <row r="163" spans="1:38" ht="16.5" x14ac:dyDescent="0.4">
      <c r="A163" s="32">
        <v>8</v>
      </c>
      <c r="B163" s="34">
        <v>46146</v>
      </c>
      <c r="C163" s="142" t="str">
        <f t="shared" si="17"/>
        <v>(月)</v>
      </c>
      <c r="D163" s="29" t="s">
        <v>7</v>
      </c>
      <c r="F163" s="2"/>
      <c r="AL163" s="30"/>
    </row>
    <row r="164" spans="1:38" ht="16.5" x14ac:dyDescent="0.4">
      <c r="A164" s="32">
        <v>9</v>
      </c>
      <c r="B164" s="34">
        <v>46147</v>
      </c>
      <c r="C164" s="142" t="str">
        <f t="shared" si="17"/>
        <v>(火)</v>
      </c>
      <c r="D164" s="29" t="s">
        <v>8</v>
      </c>
      <c r="F164" s="2"/>
      <c r="AL164" s="30"/>
    </row>
    <row r="165" spans="1:38" ht="16.5" x14ac:dyDescent="0.4">
      <c r="A165" s="32">
        <v>10</v>
      </c>
      <c r="B165" s="34">
        <v>46148</v>
      </c>
      <c r="C165" s="142" t="str">
        <f t="shared" si="17"/>
        <v>(水)</v>
      </c>
      <c r="D165" s="38" t="s">
        <v>49</v>
      </c>
      <c r="F165" s="2"/>
      <c r="AL165" s="30"/>
    </row>
    <row r="166" spans="1:38" ht="16.5" x14ac:dyDescent="0.4">
      <c r="A166" s="32">
        <v>11</v>
      </c>
      <c r="B166" s="34">
        <v>46223</v>
      </c>
      <c r="C166" s="142" t="str">
        <f t="shared" si="17"/>
        <v>(月)</v>
      </c>
      <c r="D166" s="29" t="s">
        <v>9</v>
      </c>
      <c r="F166" s="2"/>
      <c r="AL166" s="30"/>
    </row>
    <row r="167" spans="1:38" ht="16.5" x14ac:dyDescent="0.4">
      <c r="A167" s="32">
        <v>12</v>
      </c>
      <c r="B167" s="34">
        <v>46245</v>
      </c>
      <c r="C167" s="142" t="str">
        <f t="shared" si="17"/>
        <v>(火)</v>
      </c>
      <c r="D167" s="29" t="s">
        <v>10</v>
      </c>
      <c r="F167" s="2"/>
      <c r="AL167" s="30"/>
    </row>
    <row r="168" spans="1:38" ht="16.5" x14ac:dyDescent="0.4">
      <c r="A168" s="32">
        <v>13</v>
      </c>
      <c r="B168" s="34">
        <v>46286</v>
      </c>
      <c r="C168" s="142" t="str">
        <f t="shared" si="17"/>
        <v>(月)</v>
      </c>
      <c r="D168" s="29" t="s">
        <v>11</v>
      </c>
      <c r="F168" s="2"/>
      <c r="AL168" s="30"/>
    </row>
    <row r="169" spans="1:38" ht="16.5" x14ac:dyDescent="0.4">
      <c r="A169" s="32">
        <v>14</v>
      </c>
      <c r="B169" s="34">
        <v>46287</v>
      </c>
      <c r="C169" s="142" t="str">
        <f t="shared" si="17"/>
        <v>(火)</v>
      </c>
      <c r="D169" s="39" t="s">
        <v>42</v>
      </c>
      <c r="F169" s="2"/>
      <c r="AL169" s="30"/>
    </row>
    <row r="170" spans="1:38" ht="16.5" x14ac:dyDescent="0.4">
      <c r="A170" s="32">
        <v>15</v>
      </c>
      <c r="B170" s="34">
        <v>46288</v>
      </c>
      <c r="C170" s="142" t="str">
        <f t="shared" si="17"/>
        <v>(水)</v>
      </c>
      <c r="D170" s="29" t="s">
        <v>12</v>
      </c>
      <c r="F170" s="2"/>
      <c r="AL170" s="30"/>
    </row>
    <row r="171" spans="1:38" ht="16.5" x14ac:dyDescent="0.4">
      <c r="A171" s="32">
        <v>16</v>
      </c>
      <c r="B171" s="34">
        <v>46307</v>
      </c>
      <c r="C171" s="142" t="str">
        <f t="shared" si="17"/>
        <v>(月)</v>
      </c>
      <c r="D171" s="29" t="s">
        <v>13</v>
      </c>
      <c r="F171" s="2"/>
      <c r="AL171" s="30"/>
    </row>
    <row r="172" spans="1:38" ht="16.5" x14ac:dyDescent="0.4">
      <c r="A172" s="32">
        <v>17</v>
      </c>
      <c r="B172" s="34">
        <v>46329</v>
      </c>
      <c r="C172" s="142" t="str">
        <f t="shared" si="17"/>
        <v>(火)</v>
      </c>
      <c r="D172" s="29" t="s">
        <v>14</v>
      </c>
      <c r="F172" s="2"/>
      <c r="AL172" s="30"/>
    </row>
    <row r="173" spans="1:38" ht="16.5" x14ac:dyDescent="0.4">
      <c r="A173" s="32">
        <v>18</v>
      </c>
      <c r="B173" s="34">
        <v>46349</v>
      </c>
      <c r="C173" s="142" t="str">
        <f t="shared" si="17"/>
        <v>(月)</v>
      </c>
      <c r="D173" s="29" t="s">
        <v>15</v>
      </c>
      <c r="F173" s="2"/>
      <c r="AL173" s="30"/>
    </row>
    <row r="174" spans="1:38" ht="16.5" x14ac:dyDescent="0.4">
      <c r="A174" s="37"/>
      <c r="B174" s="34">
        <v>46387</v>
      </c>
      <c r="C174" s="142" t="str">
        <f>TEXT(B174,"(aaa)")</f>
        <v>(木)</v>
      </c>
      <c r="D174" s="19" t="s">
        <v>81</v>
      </c>
      <c r="F174" s="2"/>
      <c r="AL174" s="30"/>
    </row>
    <row r="175" spans="1:38" ht="16.5" x14ac:dyDescent="0.4">
      <c r="A175" s="32">
        <v>1</v>
      </c>
      <c r="B175" s="34">
        <v>46388</v>
      </c>
      <c r="C175" s="142" t="str">
        <f t="shared" si="17"/>
        <v>(金)</v>
      </c>
      <c r="D175" s="29" t="s">
        <v>0</v>
      </c>
      <c r="F175" s="2"/>
      <c r="AL175" s="30"/>
    </row>
    <row r="176" spans="1:38" ht="16.5" x14ac:dyDescent="0.4">
      <c r="A176" s="37"/>
      <c r="B176" s="34">
        <v>46389</v>
      </c>
      <c r="C176" s="142" t="str">
        <f t="shared" si="17"/>
        <v>(土)</v>
      </c>
      <c r="D176" s="19" t="s">
        <v>79</v>
      </c>
      <c r="F176" s="2"/>
      <c r="AL176" s="30"/>
    </row>
    <row r="177" spans="1:38" ht="16.5" x14ac:dyDescent="0.4">
      <c r="A177" s="37"/>
      <c r="B177" s="34">
        <v>46390</v>
      </c>
      <c r="C177" s="142" t="str">
        <f t="shared" si="17"/>
        <v>(日)</v>
      </c>
      <c r="D177" s="19" t="s">
        <v>79</v>
      </c>
      <c r="F177" s="2"/>
      <c r="AL177" s="30"/>
    </row>
    <row r="178" spans="1:38" ht="16.5" x14ac:dyDescent="0.4">
      <c r="A178" s="32">
        <v>2</v>
      </c>
      <c r="B178" s="34">
        <v>46398</v>
      </c>
      <c r="C178" s="142" t="str">
        <f t="shared" si="17"/>
        <v>(月)</v>
      </c>
      <c r="D178" s="29" t="s">
        <v>1</v>
      </c>
      <c r="F178" s="2"/>
      <c r="AL178" s="30"/>
    </row>
    <row r="179" spans="1:38" ht="16.5" x14ac:dyDescent="0.4">
      <c r="A179" s="32">
        <v>3</v>
      </c>
      <c r="B179" s="34">
        <v>46429</v>
      </c>
      <c r="C179" s="142" t="str">
        <f t="shared" si="17"/>
        <v>(木)</v>
      </c>
      <c r="D179" s="29" t="s">
        <v>2</v>
      </c>
      <c r="F179" s="2"/>
      <c r="AL179" s="30"/>
    </row>
    <row r="180" spans="1:38" ht="16.5" x14ac:dyDescent="0.4">
      <c r="A180" s="32">
        <v>4</v>
      </c>
      <c r="B180" s="34">
        <v>46441</v>
      </c>
      <c r="C180" s="142" t="str">
        <f t="shared" si="17"/>
        <v>(火)</v>
      </c>
      <c r="D180" s="29" t="s">
        <v>3</v>
      </c>
      <c r="F180" s="2"/>
      <c r="AL180" s="30"/>
    </row>
    <row r="181" spans="1:38" ht="16.5" x14ac:dyDescent="0.4">
      <c r="A181" s="32">
        <v>5</v>
      </c>
      <c r="B181" s="34">
        <v>46467</v>
      </c>
      <c r="C181" s="142" t="str">
        <f t="shared" si="17"/>
        <v>(日)</v>
      </c>
      <c r="D181" s="29" t="s">
        <v>4</v>
      </c>
      <c r="F181" s="2"/>
      <c r="AL181" s="30"/>
    </row>
    <row r="182" spans="1:38" ht="16.5" x14ac:dyDescent="0.4">
      <c r="A182" s="32">
        <v>6</v>
      </c>
      <c r="B182" s="34">
        <v>46468</v>
      </c>
      <c r="C182" s="142" t="str">
        <f t="shared" si="17"/>
        <v>(月)</v>
      </c>
      <c r="D182" s="38" t="s">
        <v>49</v>
      </c>
      <c r="F182" s="2"/>
      <c r="AL182" s="30"/>
    </row>
    <row r="183" spans="1:38" ht="16.5" x14ac:dyDescent="0.4">
      <c r="A183" s="32">
        <v>7</v>
      </c>
      <c r="B183" s="34">
        <v>46506</v>
      </c>
      <c r="C183" s="142" t="str">
        <f t="shared" si="17"/>
        <v>(木)</v>
      </c>
      <c r="D183" s="29" t="s">
        <v>5</v>
      </c>
      <c r="F183" s="2"/>
      <c r="AL183" s="30"/>
    </row>
    <row r="184" spans="1:38" ht="16.5" x14ac:dyDescent="0.4">
      <c r="A184" s="32">
        <v>8</v>
      </c>
      <c r="B184" s="34">
        <v>46510</v>
      </c>
      <c r="C184" s="142" t="str">
        <f t="shared" si="17"/>
        <v>(月)</v>
      </c>
      <c r="D184" s="29" t="s">
        <v>6</v>
      </c>
      <c r="F184" s="2"/>
      <c r="AL184" s="30"/>
    </row>
    <row r="185" spans="1:38" ht="16.5" x14ac:dyDescent="0.4">
      <c r="A185" s="32">
        <v>9</v>
      </c>
      <c r="B185" s="34">
        <v>46511</v>
      </c>
      <c r="C185" s="142" t="str">
        <f t="shared" si="17"/>
        <v>(火)</v>
      </c>
      <c r="D185" s="29" t="s">
        <v>7</v>
      </c>
      <c r="F185" s="2"/>
      <c r="AL185" s="30"/>
    </row>
    <row r="186" spans="1:38" ht="16.5" x14ac:dyDescent="0.4">
      <c r="A186" s="32">
        <v>10</v>
      </c>
      <c r="B186" s="34">
        <v>46512</v>
      </c>
      <c r="C186" s="142" t="str">
        <f t="shared" si="17"/>
        <v>(水)</v>
      </c>
      <c r="D186" s="29" t="s">
        <v>8</v>
      </c>
      <c r="F186" s="2"/>
      <c r="AL186" s="30"/>
    </row>
    <row r="187" spans="1:38" ht="16.5" x14ac:dyDescent="0.4">
      <c r="A187" s="32">
        <v>11</v>
      </c>
      <c r="B187" s="34">
        <v>46587</v>
      </c>
      <c r="C187" s="142" t="str">
        <f t="shared" si="17"/>
        <v>(月)</v>
      </c>
      <c r="D187" s="29" t="s">
        <v>9</v>
      </c>
      <c r="F187" s="2"/>
      <c r="AL187" s="30"/>
    </row>
    <row r="188" spans="1:38" ht="16.5" x14ac:dyDescent="0.4">
      <c r="A188" s="32">
        <v>12</v>
      </c>
      <c r="B188" s="34">
        <v>46610</v>
      </c>
      <c r="C188" s="142" t="str">
        <f t="shared" si="17"/>
        <v>(水)</v>
      </c>
      <c r="D188" s="29" t="s">
        <v>10</v>
      </c>
      <c r="F188" s="2"/>
      <c r="AL188" s="30"/>
    </row>
    <row r="189" spans="1:38" ht="16.5" x14ac:dyDescent="0.4">
      <c r="A189" s="32">
        <v>13</v>
      </c>
      <c r="B189" s="34">
        <v>46650</v>
      </c>
      <c r="C189" s="142" t="str">
        <f t="shared" si="17"/>
        <v>(月)</v>
      </c>
      <c r="D189" s="29" t="s">
        <v>11</v>
      </c>
      <c r="F189" s="2"/>
      <c r="AL189" s="30"/>
    </row>
    <row r="190" spans="1:38" ht="16.5" x14ac:dyDescent="0.4">
      <c r="A190" s="32">
        <v>14</v>
      </c>
      <c r="B190" s="34">
        <v>46653</v>
      </c>
      <c r="C190" s="142" t="str">
        <f t="shared" si="17"/>
        <v>(木)</v>
      </c>
      <c r="D190" s="29" t="s">
        <v>12</v>
      </c>
      <c r="F190" s="2"/>
      <c r="AL190" s="30"/>
    </row>
    <row r="191" spans="1:38" ht="16.5" x14ac:dyDescent="0.4">
      <c r="A191" s="32">
        <v>15</v>
      </c>
      <c r="B191" s="34">
        <v>46671</v>
      </c>
      <c r="C191" s="142" t="str">
        <f t="shared" si="17"/>
        <v>(月)</v>
      </c>
      <c r="D191" s="29" t="s">
        <v>13</v>
      </c>
      <c r="F191" s="2"/>
      <c r="AL191" s="30"/>
    </row>
    <row r="192" spans="1:38" ht="16.5" x14ac:dyDescent="0.4">
      <c r="A192" s="32">
        <v>16</v>
      </c>
      <c r="B192" s="34">
        <v>46694</v>
      </c>
      <c r="C192" s="142" t="str">
        <f t="shared" si="17"/>
        <v>(水)</v>
      </c>
      <c r="D192" s="29" t="s">
        <v>14</v>
      </c>
      <c r="F192" s="2"/>
      <c r="AL192" s="30"/>
    </row>
    <row r="193" spans="1:38" ht="16.5" x14ac:dyDescent="0.4">
      <c r="A193" s="32">
        <v>17</v>
      </c>
      <c r="B193" s="34">
        <v>46714</v>
      </c>
      <c r="C193" s="142" t="str">
        <f t="shared" si="17"/>
        <v>(火)</v>
      </c>
      <c r="D193" s="29" t="s">
        <v>15</v>
      </c>
      <c r="F193" s="2"/>
      <c r="AL193" s="30"/>
    </row>
    <row r="194" spans="1:38" ht="16.5" x14ac:dyDescent="0.4">
      <c r="A194" s="37"/>
      <c r="B194" s="34">
        <v>46752</v>
      </c>
      <c r="C194" s="142" t="str">
        <f t="shared" si="17"/>
        <v>(金)</v>
      </c>
      <c r="D194" s="19" t="s">
        <v>81</v>
      </c>
      <c r="F194" s="2"/>
      <c r="AL194" s="30"/>
    </row>
    <row r="195" spans="1:38" ht="16.5" x14ac:dyDescent="0.4">
      <c r="A195" s="32">
        <v>1</v>
      </c>
      <c r="B195" s="34">
        <v>46753</v>
      </c>
      <c r="C195" s="142" t="str">
        <f t="shared" si="17"/>
        <v>(土)</v>
      </c>
      <c r="D195" s="29" t="s">
        <v>0</v>
      </c>
      <c r="F195" s="2"/>
      <c r="AL195" s="30"/>
    </row>
    <row r="196" spans="1:38" ht="16.5" x14ac:dyDescent="0.4">
      <c r="A196" s="37"/>
      <c r="B196" s="34">
        <v>46754</v>
      </c>
      <c r="C196" s="142" t="str">
        <f>TEXT(B196,"(aaa)")</f>
        <v>(日)</v>
      </c>
      <c r="D196" s="19" t="s">
        <v>79</v>
      </c>
      <c r="F196" s="2"/>
      <c r="AL196" s="30"/>
    </row>
    <row r="197" spans="1:38" ht="16.5" x14ac:dyDescent="0.4">
      <c r="A197" s="37"/>
      <c r="B197" s="34">
        <v>46755</v>
      </c>
      <c r="C197" s="142" t="str">
        <f>TEXT(B197,"(aaa)")</f>
        <v>(月)</v>
      </c>
      <c r="D197" s="19" t="s">
        <v>79</v>
      </c>
      <c r="F197" s="2"/>
      <c r="AL197" s="30"/>
    </row>
    <row r="198" spans="1:38" ht="16.5" x14ac:dyDescent="0.4">
      <c r="A198" s="32">
        <v>2</v>
      </c>
      <c r="B198" s="34">
        <v>46762</v>
      </c>
      <c r="C198" s="142" t="str">
        <f t="shared" si="17"/>
        <v>(月)</v>
      </c>
      <c r="D198" s="29" t="s">
        <v>1</v>
      </c>
      <c r="F198" s="2"/>
      <c r="AL198" s="30"/>
    </row>
    <row r="199" spans="1:38" ht="16.5" x14ac:dyDescent="0.4">
      <c r="A199" s="32">
        <v>3</v>
      </c>
      <c r="B199" s="34">
        <v>46794</v>
      </c>
      <c r="C199" s="142" t="str">
        <f t="shared" si="17"/>
        <v>(金)</v>
      </c>
      <c r="D199" s="29" t="s">
        <v>2</v>
      </c>
      <c r="F199" s="2"/>
      <c r="AL199" s="30"/>
    </row>
    <row r="200" spans="1:38" ht="16.5" x14ac:dyDescent="0.4">
      <c r="A200" s="32">
        <v>4</v>
      </c>
      <c r="B200" s="34">
        <v>46806</v>
      </c>
      <c r="C200" s="142" t="str">
        <f t="shared" si="17"/>
        <v>(水)</v>
      </c>
      <c r="D200" s="29" t="s">
        <v>3</v>
      </c>
      <c r="F200" s="2"/>
      <c r="AL200" s="30"/>
    </row>
    <row r="201" spans="1:38" ht="16.5" x14ac:dyDescent="0.4">
      <c r="A201" s="32">
        <v>5</v>
      </c>
      <c r="B201" s="34">
        <v>46832</v>
      </c>
      <c r="C201" s="142" t="str">
        <f t="shared" si="17"/>
        <v>(月)</v>
      </c>
      <c r="D201" s="29" t="s">
        <v>4</v>
      </c>
      <c r="F201" s="2"/>
      <c r="AL201" s="30"/>
    </row>
    <row r="202" spans="1:38" ht="16.5" x14ac:dyDescent="0.4">
      <c r="A202" s="32">
        <v>6</v>
      </c>
      <c r="B202" s="34">
        <v>46872</v>
      </c>
      <c r="C202" s="142" t="str">
        <f t="shared" si="17"/>
        <v>(土)</v>
      </c>
      <c r="D202" s="29" t="s">
        <v>5</v>
      </c>
      <c r="F202" s="2"/>
      <c r="AL202" s="30"/>
    </row>
    <row r="203" spans="1:38" ht="16.5" x14ac:dyDescent="0.4">
      <c r="A203" s="32">
        <v>7</v>
      </c>
      <c r="B203" s="34">
        <v>46876</v>
      </c>
      <c r="C203" s="142" t="str">
        <f t="shared" si="17"/>
        <v>(水)</v>
      </c>
      <c r="D203" s="29" t="s">
        <v>6</v>
      </c>
      <c r="F203" s="2"/>
      <c r="AL203" s="30"/>
    </row>
    <row r="204" spans="1:38" ht="16.5" x14ac:dyDescent="0.4">
      <c r="A204" s="32">
        <v>8</v>
      </c>
      <c r="B204" s="34">
        <v>46877</v>
      </c>
      <c r="C204" s="142" t="str">
        <f t="shared" si="17"/>
        <v>(木)</v>
      </c>
      <c r="D204" s="29" t="s">
        <v>7</v>
      </c>
      <c r="F204" s="2"/>
      <c r="AL204" s="30"/>
    </row>
    <row r="205" spans="1:38" ht="16.5" x14ac:dyDescent="0.4">
      <c r="A205" s="32">
        <v>9</v>
      </c>
      <c r="B205" s="34">
        <v>46878</v>
      </c>
      <c r="C205" s="142" t="str">
        <f t="shared" si="17"/>
        <v>(金)</v>
      </c>
      <c r="D205" s="29" t="s">
        <v>8</v>
      </c>
      <c r="F205" s="2"/>
      <c r="AL205" s="30"/>
    </row>
    <row r="206" spans="1:38" ht="16.5" x14ac:dyDescent="0.4">
      <c r="A206" s="32">
        <v>10</v>
      </c>
      <c r="B206" s="34">
        <v>46951</v>
      </c>
      <c r="C206" s="142" t="str">
        <f t="shared" si="17"/>
        <v>(月)</v>
      </c>
      <c r="D206" s="29" t="s">
        <v>9</v>
      </c>
      <c r="F206" s="2"/>
      <c r="AL206" s="30"/>
    </row>
    <row r="207" spans="1:38" ht="16.5" x14ac:dyDescent="0.4">
      <c r="A207" s="32">
        <v>11</v>
      </c>
      <c r="B207" s="34">
        <v>46976</v>
      </c>
      <c r="C207" s="142" t="str">
        <f t="shared" si="17"/>
        <v>(金)</v>
      </c>
      <c r="D207" s="29" t="s">
        <v>10</v>
      </c>
      <c r="F207" s="2"/>
      <c r="AL207" s="30"/>
    </row>
    <row r="208" spans="1:38" ht="16.5" x14ac:dyDescent="0.4">
      <c r="A208" s="32">
        <v>12</v>
      </c>
      <c r="B208" s="34">
        <v>47014</v>
      </c>
      <c r="C208" s="142" t="str">
        <f t="shared" si="17"/>
        <v>(月)</v>
      </c>
      <c r="D208" s="29" t="s">
        <v>11</v>
      </c>
      <c r="F208" s="2"/>
      <c r="AL208" s="30"/>
    </row>
    <row r="209" spans="1:38" ht="16.5" x14ac:dyDescent="0.4">
      <c r="A209" s="32">
        <v>13</v>
      </c>
      <c r="B209" s="34">
        <v>47018</v>
      </c>
      <c r="C209" s="142" t="str">
        <f t="shared" si="17"/>
        <v>(金)</v>
      </c>
      <c r="D209" s="29" t="s">
        <v>12</v>
      </c>
      <c r="F209" s="2"/>
      <c r="AL209" s="30"/>
    </row>
    <row r="210" spans="1:38" ht="16.5" x14ac:dyDescent="0.4">
      <c r="A210" s="32">
        <v>14</v>
      </c>
      <c r="B210" s="34">
        <v>47035</v>
      </c>
      <c r="C210" s="142" t="str">
        <f t="shared" si="17"/>
        <v>(月)</v>
      </c>
      <c r="D210" s="29" t="s">
        <v>13</v>
      </c>
      <c r="F210" s="2"/>
      <c r="AL210" s="30"/>
    </row>
    <row r="211" spans="1:38" ht="16.5" x14ac:dyDescent="0.4">
      <c r="A211" s="32">
        <v>15</v>
      </c>
      <c r="B211" s="34">
        <v>47060</v>
      </c>
      <c r="C211" s="142" t="str">
        <f t="shared" si="17"/>
        <v>(金)</v>
      </c>
      <c r="D211" s="29" t="s">
        <v>14</v>
      </c>
      <c r="F211" s="2"/>
      <c r="AL211" s="30"/>
    </row>
    <row r="212" spans="1:38" ht="16.5" x14ac:dyDescent="0.4">
      <c r="A212" s="32">
        <v>16</v>
      </c>
      <c r="B212" s="34">
        <v>47080</v>
      </c>
      <c r="C212" s="142" t="str">
        <f t="shared" si="17"/>
        <v>(木)</v>
      </c>
      <c r="D212" s="29" t="s">
        <v>15</v>
      </c>
      <c r="F212" s="2"/>
      <c r="AL212" s="30"/>
    </row>
    <row r="213" spans="1:38" ht="16.5" x14ac:dyDescent="0.4">
      <c r="A213" s="37"/>
      <c r="B213" s="34">
        <v>47118</v>
      </c>
      <c r="C213" s="142" t="str">
        <f>TEXT(B213,"(aaa)")</f>
        <v>(日)</v>
      </c>
      <c r="D213" s="19" t="s">
        <v>81</v>
      </c>
      <c r="F213" s="2"/>
      <c r="AL213" s="30"/>
    </row>
    <row r="214" spans="1:38" ht="16.5" x14ac:dyDescent="0.4">
      <c r="A214" s="32">
        <v>1</v>
      </c>
      <c r="B214" s="34">
        <v>47119</v>
      </c>
      <c r="C214" s="142" t="str">
        <f t="shared" si="17"/>
        <v>(月)</v>
      </c>
      <c r="D214" s="29" t="s">
        <v>0</v>
      </c>
      <c r="F214" s="2"/>
      <c r="AL214" s="30"/>
    </row>
    <row r="215" spans="1:38" ht="16.5" x14ac:dyDescent="0.4">
      <c r="A215" s="37"/>
      <c r="B215" s="34">
        <v>47120</v>
      </c>
      <c r="C215" s="142" t="str">
        <f>TEXT(B215,"(aaa)")</f>
        <v>(火)</v>
      </c>
      <c r="D215" s="19" t="s">
        <v>79</v>
      </c>
      <c r="F215" s="2"/>
      <c r="AL215" s="30"/>
    </row>
    <row r="216" spans="1:38" ht="16.5" x14ac:dyDescent="0.4">
      <c r="A216" s="37"/>
      <c r="B216" s="34">
        <v>47121</v>
      </c>
      <c r="C216" s="142" t="str">
        <f>TEXT(B216,"(aaa)")</f>
        <v>(水)</v>
      </c>
      <c r="D216" s="19" t="s">
        <v>79</v>
      </c>
      <c r="F216" s="2"/>
      <c r="AL216" s="30"/>
    </row>
    <row r="217" spans="1:38" ht="16.5" x14ac:dyDescent="0.4">
      <c r="A217" s="32">
        <v>2</v>
      </c>
      <c r="B217" s="34">
        <v>47126</v>
      </c>
      <c r="C217" s="142" t="str">
        <f t="shared" si="17"/>
        <v>(月)</v>
      </c>
      <c r="D217" s="29" t="s">
        <v>1</v>
      </c>
      <c r="F217" s="2"/>
      <c r="AL217" s="30"/>
    </row>
    <row r="218" spans="1:38" ht="16.5" x14ac:dyDescent="0.4">
      <c r="A218" s="32">
        <v>3</v>
      </c>
      <c r="B218" s="34">
        <v>47160</v>
      </c>
      <c r="C218" s="142" t="str">
        <f t="shared" si="17"/>
        <v>(日)</v>
      </c>
      <c r="D218" s="29" t="s">
        <v>2</v>
      </c>
      <c r="F218" s="2"/>
      <c r="AL218" s="30"/>
    </row>
    <row r="219" spans="1:38" ht="16.5" x14ac:dyDescent="0.4">
      <c r="A219" s="32">
        <v>4</v>
      </c>
      <c r="B219" s="34">
        <v>47161</v>
      </c>
      <c r="C219" s="142" t="str">
        <f t="shared" si="17"/>
        <v>(月)</v>
      </c>
      <c r="D219" s="38" t="s">
        <v>49</v>
      </c>
      <c r="F219" s="2"/>
      <c r="AL219" s="30"/>
    </row>
    <row r="220" spans="1:38" ht="16.5" x14ac:dyDescent="0.4">
      <c r="A220" s="32">
        <v>5</v>
      </c>
      <c r="B220" s="34">
        <v>47172</v>
      </c>
      <c r="C220" s="142" t="str">
        <f t="shared" ref="C220:C292" si="18">TEXT(B220,"(aaa)")</f>
        <v>(金)</v>
      </c>
      <c r="D220" s="29" t="s">
        <v>3</v>
      </c>
      <c r="F220" s="2"/>
      <c r="AL220" s="30"/>
    </row>
    <row r="221" spans="1:38" ht="16.5" x14ac:dyDescent="0.4">
      <c r="A221" s="32">
        <v>6</v>
      </c>
      <c r="B221" s="34">
        <v>47197</v>
      </c>
      <c r="C221" s="142" t="str">
        <f t="shared" si="18"/>
        <v>(火)</v>
      </c>
      <c r="D221" s="29" t="s">
        <v>4</v>
      </c>
      <c r="F221" s="2"/>
      <c r="AL221" s="30"/>
    </row>
    <row r="222" spans="1:38" ht="16.5" x14ac:dyDescent="0.4">
      <c r="A222" s="32">
        <v>7</v>
      </c>
      <c r="B222" s="34">
        <v>47237</v>
      </c>
      <c r="C222" s="142" t="str">
        <f t="shared" si="18"/>
        <v>(日)</v>
      </c>
      <c r="D222" s="29" t="s">
        <v>5</v>
      </c>
      <c r="F222" s="2"/>
      <c r="AL222" s="30"/>
    </row>
    <row r="223" spans="1:38" ht="16.5" x14ac:dyDescent="0.4">
      <c r="A223" s="32">
        <v>8</v>
      </c>
      <c r="B223" s="34">
        <v>47238</v>
      </c>
      <c r="C223" s="142" t="str">
        <f t="shared" si="18"/>
        <v>(月)</v>
      </c>
      <c r="D223" s="38" t="s">
        <v>49</v>
      </c>
      <c r="F223" s="2"/>
      <c r="AL223" s="30"/>
    </row>
    <row r="224" spans="1:38" ht="16.5" x14ac:dyDescent="0.4">
      <c r="A224" s="32">
        <v>9</v>
      </c>
      <c r="B224" s="34">
        <v>47241</v>
      </c>
      <c r="C224" s="142" t="str">
        <f t="shared" si="18"/>
        <v>(木)</v>
      </c>
      <c r="D224" s="29" t="s">
        <v>6</v>
      </c>
      <c r="F224" s="2"/>
      <c r="AL224" s="30"/>
    </row>
    <row r="225" spans="1:38" ht="16.5" x14ac:dyDescent="0.4">
      <c r="A225" s="32">
        <v>10</v>
      </c>
      <c r="B225" s="34">
        <v>47242</v>
      </c>
      <c r="C225" s="142" t="str">
        <f t="shared" si="18"/>
        <v>(金)</v>
      </c>
      <c r="D225" s="29" t="s">
        <v>7</v>
      </c>
      <c r="F225" s="2"/>
      <c r="AL225" s="30"/>
    </row>
    <row r="226" spans="1:38" ht="16.5" x14ac:dyDescent="0.4">
      <c r="A226" s="32">
        <v>11</v>
      </c>
      <c r="B226" s="34">
        <v>47243</v>
      </c>
      <c r="C226" s="142" t="str">
        <f t="shared" si="18"/>
        <v>(土)</v>
      </c>
      <c r="D226" s="29" t="s">
        <v>8</v>
      </c>
      <c r="F226" s="2"/>
      <c r="AL226" s="30"/>
    </row>
    <row r="227" spans="1:38" ht="16.5" x14ac:dyDescent="0.4">
      <c r="A227" s="32">
        <v>12</v>
      </c>
      <c r="B227" s="34">
        <v>47315</v>
      </c>
      <c r="C227" s="142" t="str">
        <f t="shared" si="18"/>
        <v>(月)</v>
      </c>
      <c r="D227" s="29" t="s">
        <v>9</v>
      </c>
      <c r="F227" s="2"/>
      <c r="AL227" s="30"/>
    </row>
    <row r="228" spans="1:38" ht="16.5" x14ac:dyDescent="0.4">
      <c r="A228" s="32">
        <v>13</v>
      </c>
      <c r="B228" s="34">
        <v>47341</v>
      </c>
      <c r="C228" s="142" t="str">
        <f t="shared" si="18"/>
        <v>(土)</v>
      </c>
      <c r="D228" s="29" t="s">
        <v>10</v>
      </c>
      <c r="F228" s="2"/>
      <c r="AL228" s="30"/>
    </row>
    <row r="229" spans="1:38" ht="16.5" x14ac:dyDescent="0.4">
      <c r="A229" s="32">
        <v>14</v>
      </c>
      <c r="B229" s="34">
        <v>47378</v>
      </c>
      <c r="C229" s="142" t="str">
        <f t="shared" si="18"/>
        <v>(月)</v>
      </c>
      <c r="D229" s="29" t="s">
        <v>11</v>
      </c>
      <c r="F229" s="2"/>
      <c r="AL229" s="30"/>
    </row>
    <row r="230" spans="1:38" ht="16.5" x14ac:dyDescent="0.4">
      <c r="A230" s="32">
        <v>15</v>
      </c>
      <c r="B230" s="34">
        <v>47384</v>
      </c>
      <c r="C230" s="142" t="str">
        <f t="shared" si="18"/>
        <v>(日)</v>
      </c>
      <c r="D230" s="29" t="s">
        <v>12</v>
      </c>
      <c r="F230" s="2"/>
      <c r="AL230" s="30"/>
    </row>
    <row r="231" spans="1:38" ht="16.5" x14ac:dyDescent="0.4">
      <c r="A231" s="32">
        <v>16</v>
      </c>
      <c r="B231" s="34">
        <v>47385</v>
      </c>
      <c r="C231" s="142" t="str">
        <f t="shared" si="18"/>
        <v>(月)</v>
      </c>
      <c r="D231" s="38" t="s">
        <v>49</v>
      </c>
      <c r="F231" s="2"/>
      <c r="AL231" s="30"/>
    </row>
    <row r="232" spans="1:38" ht="16.5" x14ac:dyDescent="0.4">
      <c r="A232" s="32">
        <v>17</v>
      </c>
      <c r="B232" s="34">
        <v>47399</v>
      </c>
      <c r="C232" s="142" t="str">
        <f t="shared" si="18"/>
        <v>(月)</v>
      </c>
      <c r="D232" s="29" t="s">
        <v>13</v>
      </c>
      <c r="F232" s="2"/>
      <c r="AL232" s="30"/>
    </row>
    <row r="233" spans="1:38" ht="16.5" x14ac:dyDescent="0.4">
      <c r="A233" s="32">
        <v>18</v>
      </c>
      <c r="B233" s="34">
        <v>47425</v>
      </c>
      <c r="C233" s="142" t="str">
        <f t="shared" si="18"/>
        <v>(土)</v>
      </c>
      <c r="D233" s="29" t="s">
        <v>14</v>
      </c>
      <c r="F233" s="2"/>
      <c r="AL233" s="30"/>
    </row>
    <row r="234" spans="1:38" ht="16.5" x14ac:dyDescent="0.4">
      <c r="A234" s="32">
        <v>19</v>
      </c>
      <c r="B234" s="34">
        <v>47445</v>
      </c>
      <c r="C234" s="142" t="str">
        <f t="shared" si="18"/>
        <v>(金)</v>
      </c>
      <c r="D234" s="29" t="s">
        <v>15</v>
      </c>
      <c r="F234" s="2"/>
      <c r="AL234" s="30"/>
    </row>
    <row r="235" spans="1:38" ht="16.5" x14ac:dyDescent="0.4">
      <c r="A235" s="37"/>
      <c r="B235" s="34">
        <v>47483</v>
      </c>
      <c r="C235" s="142" t="str">
        <f t="shared" si="18"/>
        <v>(月)</v>
      </c>
      <c r="D235" s="19" t="s">
        <v>81</v>
      </c>
      <c r="F235" s="2"/>
      <c r="AL235" s="30"/>
    </row>
    <row r="236" spans="1:38" ht="16.5" x14ac:dyDescent="0.4">
      <c r="A236" s="32">
        <v>1</v>
      </c>
      <c r="B236" s="34">
        <v>47484</v>
      </c>
      <c r="C236" s="142" t="str">
        <f t="shared" si="18"/>
        <v>(火)</v>
      </c>
      <c r="D236" s="29" t="s">
        <v>0</v>
      </c>
      <c r="F236" s="2"/>
      <c r="AL236" s="30"/>
    </row>
    <row r="237" spans="1:38" ht="16.5" x14ac:dyDescent="0.4">
      <c r="A237" s="37"/>
      <c r="B237" s="34">
        <v>47485</v>
      </c>
      <c r="C237" s="142" t="str">
        <f t="shared" si="18"/>
        <v>(水)</v>
      </c>
      <c r="D237" s="19" t="s">
        <v>79</v>
      </c>
      <c r="F237" s="2"/>
      <c r="AL237" s="30"/>
    </row>
    <row r="238" spans="1:38" ht="16.5" x14ac:dyDescent="0.4">
      <c r="A238" s="37"/>
      <c r="B238" s="34">
        <v>47486</v>
      </c>
      <c r="C238" s="142" t="str">
        <f t="shared" si="18"/>
        <v>(木)</v>
      </c>
      <c r="D238" s="19" t="s">
        <v>79</v>
      </c>
      <c r="F238" s="2"/>
      <c r="AL238" s="30"/>
    </row>
    <row r="239" spans="1:38" ht="16.5" x14ac:dyDescent="0.4">
      <c r="A239" s="32">
        <v>2</v>
      </c>
      <c r="B239" s="34">
        <v>47497</v>
      </c>
      <c r="C239" s="142" t="str">
        <f t="shared" si="18"/>
        <v>(月)</v>
      </c>
      <c r="D239" s="29" t="s">
        <v>1</v>
      </c>
      <c r="F239" s="2"/>
      <c r="AL239" s="30"/>
    </row>
    <row r="240" spans="1:38" ht="16.5" x14ac:dyDescent="0.4">
      <c r="A240" s="32">
        <v>3</v>
      </c>
      <c r="B240" s="34">
        <v>47525</v>
      </c>
      <c r="C240" s="142" t="str">
        <f t="shared" si="18"/>
        <v>(月)</v>
      </c>
      <c r="D240" s="29" t="s">
        <v>2</v>
      </c>
      <c r="F240" s="2"/>
      <c r="AL240" s="30"/>
    </row>
    <row r="241" spans="1:38" ht="16.5" x14ac:dyDescent="0.4">
      <c r="A241" s="32">
        <v>4</v>
      </c>
      <c r="B241" s="34">
        <v>47537</v>
      </c>
      <c r="C241" s="142" t="str">
        <f t="shared" si="18"/>
        <v>(土)</v>
      </c>
      <c r="D241" s="29" t="s">
        <v>3</v>
      </c>
      <c r="F241" s="2"/>
      <c r="AL241" s="30"/>
    </row>
    <row r="242" spans="1:38" ht="16.5" x14ac:dyDescent="0.4">
      <c r="A242" s="32">
        <v>5</v>
      </c>
      <c r="B242" s="34">
        <v>47562</v>
      </c>
      <c r="C242" s="142" t="str">
        <f t="shared" si="18"/>
        <v>(水)</v>
      </c>
      <c r="D242" s="29" t="s">
        <v>4</v>
      </c>
      <c r="F242" s="2"/>
      <c r="AL242" s="30"/>
    </row>
    <row r="243" spans="1:38" ht="16.5" x14ac:dyDescent="0.4">
      <c r="A243" s="32">
        <v>6</v>
      </c>
      <c r="B243" s="34">
        <v>47602</v>
      </c>
      <c r="C243" s="142" t="str">
        <f t="shared" si="18"/>
        <v>(月)</v>
      </c>
      <c r="D243" s="29" t="s">
        <v>5</v>
      </c>
      <c r="F243" s="2"/>
      <c r="AL243" s="30"/>
    </row>
    <row r="244" spans="1:38" ht="16.5" x14ac:dyDescent="0.4">
      <c r="A244" s="32">
        <v>7</v>
      </c>
      <c r="B244" s="34">
        <v>47606</v>
      </c>
      <c r="C244" s="142" t="str">
        <f t="shared" si="18"/>
        <v>(金)</v>
      </c>
      <c r="D244" s="29" t="s">
        <v>6</v>
      </c>
      <c r="F244" s="2"/>
      <c r="AL244" s="30"/>
    </row>
    <row r="245" spans="1:38" ht="16.5" x14ac:dyDescent="0.4">
      <c r="A245" s="32">
        <v>8</v>
      </c>
      <c r="B245" s="34">
        <v>47607</v>
      </c>
      <c r="C245" s="142" t="str">
        <f t="shared" si="18"/>
        <v>(土)</v>
      </c>
      <c r="D245" s="29" t="s">
        <v>7</v>
      </c>
      <c r="F245" s="2"/>
      <c r="AL245" s="30"/>
    </row>
    <row r="246" spans="1:38" ht="16.5" x14ac:dyDescent="0.4">
      <c r="A246" s="32">
        <v>9</v>
      </c>
      <c r="B246" s="34">
        <v>47608</v>
      </c>
      <c r="C246" s="142" t="str">
        <f t="shared" si="18"/>
        <v>(日)</v>
      </c>
      <c r="D246" s="29" t="s">
        <v>8</v>
      </c>
      <c r="F246" s="2"/>
      <c r="AL246" s="30"/>
    </row>
    <row r="247" spans="1:38" ht="16.5" x14ac:dyDescent="0.4">
      <c r="A247" s="32">
        <v>10</v>
      </c>
      <c r="B247" s="34">
        <v>47609</v>
      </c>
      <c r="C247" s="142" t="str">
        <f t="shared" si="18"/>
        <v>(月)</v>
      </c>
      <c r="D247" s="38" t="s">
        <v>49</v>
      </c>
      <c r="F247" s="2"/>
      <c r="AL247" s="30"/>
    </row>
    <row r="248" spans="1:38" ht="16.5" x14ac:dyDescent="0.4">
      <c r="A248" s="32">
        <v>11</v>
      </c>
      <c r="B248" s="34">
        <v>47679</v>
      </c>
      <c r="C248" s="142" t="str">
        <f t="shared" si="18"/>
        <v>(月)</v>
      </c>
      <c r="D248" s="29" t="s">
        <v>9</v>
      </c>
      <c r="F248" s="2"/>
      <c r="AL248" s="30"/>
    </row>
    <row r="249" spans="1:38" ht="16.5" x14ac:dyDescent="0.4">
      <c r="A249" s="32">
        <v>12</v>
      </c>
      <c r="B249" s="34">
        <v>47706</v>
      </c>
      <c r="C249" s="142" t="str">
        <f t="shared" si="18"/>
        <v>(日)</v>
      </c>
      <c r="D249" s="29" t="s">
        <v>10</v>
      </c>
      <c r="F249" s="2"/>
      <c r="AL249" s="30"/>
    </row>
    <row r="250" spans="1:38" ht="16.5" x14ac:dyDescent="0.4">
      <c r="A250" s="32">
        <v>13</v>
      </c>
      <c r="B250" s="34">
        <v>47707</v>
      </c>
      <c r="C250" s="142" t="str">
        <f t="shared" si="18"/>
        <v>(月)</v>
      </c>
      <c r="D250" s="38" t="s">
        <v>49</v>
      </c>
      <c r="F250" s="2"/>
      <c r="AL250" s="30"/>
    </row>
    <row r="251" spans="1:38" ht="16.5" x14ac:dyDescent="0.4">
      <c r="A251" s="32">
        <v>14</v>
      </c>
      <c r="B251" s="34">
        <v>47742</v>
      </c>
      <c r="C251" s="142" t="str">
        <f t="shared" si="18"/>
        <v>(月)</v>
      </c>
      <c r="D251" s="29" t="s">
        <v>11</v>
      </c>
      <c r="F251" s="2"/>
      <c r="AL251" s="30"/>
    </row>
    <row r="252" spans="1:38" ht="16.5" x14ac:dyDescent="0.4">
      <c r="A252" s="32">
        <v>15</v>
      </c>
      <c r="B252" s="34">
        <v>47749</v>
      </c>
      <c r="C252" s="142" t="str">
        <f t="shared" si="18"/>
        <v>(月)</v>
      </c>
      <c r="D252" s="29" t="s">
        <v>12</v>
      </c>
      <c r="F252" s="2"/>
      <c r="AL252" s="30"/>
    </row>
    <row r="253" spans="1:38" ht="16.5" x14ac:dyDescent="0.4">
      <c r="A253" s="32">
        <v>16</v>
      </c>
      <c r="B253" s="34">
        <v>47770</v>
      </c>
      <c r="C253" s="142" t="str">
        <f t="shared" si="18"/>
        <v>(月)</v>
      </c>
      <c r="D253" s="29" t="s">
        <v>13</v>
      </c>
      <c r="F253" s="2"/>
      <c r="AL253" s="30"/>
    </row>
    <row r="254" spans="1:38" ht="16.5" x14ac:dyDescent="0.4">
      <c r="A254" s="32">
        <v>17</v>
      </c>
      <c r="B254" s="34">
        <v>47790</v>
      </c>
      <c r="C254" s="142" t="str">
        <f t="shared" si="18"/>
        <v>(日)</v>
      </c>
      <c r="D254" s="29" t="s">
        <v>14</v>
      </c>
      <c r="F254" s="2"/>
      <c r="AL254" s="30"/>
    </row>
    <row r="255" spans="1:38" ht="16.5" x14ac:dyDescent="0.4">
      <c r="A255" s="32">
        <v>18</v>
      </c>
      <c r="B255" s="34">
        <v>47791</v>
      </c>
      <c r="C255" s="142" t="str">
        <f t="shared" si="18"/>
        <v>(月)</v>
      </c>
      <c r="D255" s="38" t="s">
        <v>49</v>
      </c>
      <c r="F255" s="2"/>
      <c r="AL255" s="30"/>
    </row>
    <row r="256" spans="1:38" ht="16.5" x14ac:dyDescent="0.4">
      <c r="A256" s="32">
        <v>19</v>
      </c>
      <c r="B256" s="34">
        <v>47810</v>
      </c>
      <c r="C256" s="142" t="str">
        <f t="shared" si="18"/>
        <v>(土)</v>
      </c>
      <c r="D256" s="29" t="s">
        <v>15</v>
      </c>
      <c r="F256" s="2"/>
      <c r="AL256" s="30"/>
    </row>
    <row r="257" spans="1:38" ht="16.5" x14ac:dyDescent="0.4">
      <c r="A257" s="37"/>
      <c r="B257" s="34">
        <v>47848</v>
      </c>
      <c r="C257" s="142" t="str">
        <f>TEXT(B257,"(aaa)")</f>
        <v>(火)</v>
      </c>
      <c r="D257" s="19" t="s">
        <v>81</v>
      </c>
      <c r="F257" s="2"/>
      <c r="AL257" s="30"/>
    </row>
    <row r="258" spans="1:38" ht="16.5" x14ac:dyDescent="0.4">
      <c r="A258" s="32">
        <v>1</v>
      </c>
      <c r="B258" s="34">
        <v>47849</v>
      </c>
      <c r="C258" s="142" t="str">
        <f t="shared" si="18"/>
        <v>(水)</v>
      </c>
      <c r="D258" s="29" t="s">
        <v>0</v>
      </c>
      <c r="F258" s="2"/>
      <c r="AL258" s="30"/>
    </row>
    <row r="259" spans="1:38" ht="16.5" x14ac:dyDescent="0.4">
      <c r="A259" s="37"/>
      <c r="B259" s="34">
        <v>47850</v>
      </c>
      <c r="C259" s="142" t="str">
        <f t="shared" si="18"/>
        <v>(木)</v>
      </c>
      <c r="D259" s="19" t="s">
        <v>79</v>
      </c>
      <c r="F259" s="2"/>
      <c r="AL259" s="30"/>
    </row>
    <row r="260" spans="1:38" ht="16.5" x14ac:dyDescent="0.4">
      <c r="A260" s="37"/>
      <c r="B260" s="34">
        <v>47851</v>
      </c>
      <c r="C260" s="142" t="str">
        <f t="shared" si="18"/>
        <v>(金)</v>
      </c>
      <c r="D260" s="19" t="s">
        <v>79</v>
      </c>
      <c r="F260" s="2"/>
      <c r="AL260" s="30"/>
    </row>
    <row r="261" spans="1:38" ht="16.5" x14ac:dyDescent="0.4">
      <c r="A261" s="32">
        <v>2</v>
      </c>
      <c r="B261" s="34">
        <v>47861</v>
      </c>
      <c r="C261" s="142" t="str">
        <f t="shared" si="18"/>
        <v>(月)</v>
      </c>
      <c r="D261" s="29" t="s">
        <v>1</v>
      </c>
      <c r="F261" s="2"/>
      <c r="AL261" s="30"/>
    </row>
    <row r="262" spans="1:38" ht="16.5" x14ac:dyDescent="0.4">
      <c r="A262" s="32">
        <v>3</v>
      </c>
      <c r="B262" s="34">
        <v>47890</v>
      </c>
      <c r="C262" s="142" t="str">
        <f t="shared" si="18"/>
        <v>(火)</v>
      </c>
      <c r="D262" s="29" t="s">
        <v>2</v>
      </c>
      <c r="F262" s="2"/>
      <c r="AL262" s="30"/>
    </row>
    <row r="263" spans="1:38" ht="16.5" x14ac:dyDescent="0.4">
      <c r="A263" s="32">
        <v>4</v>
      </c>
      <c r="B263" s="34">
        <v>47902</v>
      </c>
      <c r="C263" s="142" t="str">
        <f t="shared" si="18"/>
        <v>(日)</v>
      </c>
      <c r="D263" s="29" t="s">
        <v>3</v>
      </c>
      <c r="F263" s="2"/>
      <c r="AL263" s="30"/>
    </row>
    <row r="264" spans="1:38" ht="16.5" x14ac:dyDescent="0.4">
      <c r="A264" s="32">
        <v>5</v>
      </c>
      <c r="B264" s="34">
        <v>47903</v>
      </c>
      <c r="C264" s="142" t="str">
        <f t="shared" si="18"/>
        <v>(月)</v>
      </c>
      <c r="D264" s="38" t="s">
        <v>49</v>
      </c>
      <c r="F264" s="2"/>
      <c r="AL264" s="30"/>
    </row>
    <row r="265" spans="1:38" ht="16.5" x14ac:dyDescent="0.4">
      <c r="A265" s="32">
        <v>6</v>
      </c>
      <c r="B265" s="34">
        <v>47928</v>
      </c>
      <c r="C265" s="142" t="str">
        <f t="shared" si="18"/>
        <v>(金)</v>
      </c>
      <c r="D265" s="29" t="s">
        <v>4</v>
      </c>
      <c r="F265" s="2"/>
      <c r="AL265" s="30"/>
    </row>
    <row r="266" spans="1:38" ht="16.5" x14ac:dyDescent="0.4">
      <c r="A266" s="32">
        <v>7</v>
      </c>
      <c r="B266" s="34">
        <v>47967</v>
      </c>
      <c r="C266" s="142" t="str">
        <f t="shared" si="18"/>
        <v>(火)</v>
      </c>
      <c r="D266" s="29" t="s">
        <v>5</v>
      </c>
      <c r="F266" s="2"/>
      <c r="AL266" s="30"/>
    </row>
    <row r="267" spans="1:38" ht="16.5" x14ac:dyDescent="0.4">
      <c r="A267" s="32">
        <v>8</v>
      </c>
      <c r="B267" s="34">
        <v>47971</v>
      </c>
      <c r="C267" s="142" t="str">
        <f t="shared" si="18"/>
        <v>(土)</v>
      </c>
      <c r="D267" s="29" t="s">
        <v>6</v>
      </c>
      <c r="F267" s="2"/>
      <c r="AL267" s="30"/>
    </row>
    <row r="268" spans="1:38" ht="16.5" x14ac:dyDescent="0.4">
      <c r="A268" s="32">
        <v>9</v>
      </c>
      <c r="B268" s="34">
        <v>47972</v>
      </c>
      <c r="C268" s="142" t="str">
        <f t="shared" si="18"/>
        <v>(日)</v>
      </c>
      <c r="D268" s="29" t="s">
        <v>7</v>
      </c>
      <c r="F268" s="2"/>
      <c r="AL268" s="30"/>
    </row>
    <row r="269" spans="1:38" ht="16.5" x14ac:dyDescent="0.4">
      <c r="A269" s="32">
        <v>10</v>
      </c>
      <c r="B269" s="34">
        <v>47973</v>
      </c>
      <c r="C269" s="142" t="str">
        <f t="shared" si="18"/>
        <v>(月)</v>
      </c>
      <c r="D269" s="29" t="s">
        <v>8</v>
      </c>
      <c r="F269" s="2"/>
      <c r="AL269" s="30"/>
    </row>
    <row r="270" spans="1:38" ht="16.5" x14ac:dyDescent="0.4">
      <c r="A270" s="32">
        <v>11</v>
      </c>
      <c r="B270" s="34">
        <v>47974</v>
      </c>
      <c r="C270" s="142" t="str">
        <f t="shared" si="18"/>
        <v>(火)</v>
      </c>
      <c r="D270" s="38" t="s">
        <v>49</v>
      </c>
      <c r="F270" s="2"/>
      <c r="AL270" s="30"/>
    </row>
    <row r="271" spans="1:38" ht="16.5" x14ac:dyDescent="0.4">
      <c r="A271" s="32">
        <v>12</v>
      </c>
      <c r="B271" s="34">
        <v>48050</v>
      </c>
      <c r="C271" s="142" t="str">
        <f t="shared" si="18"/>
        <v>(月)</v>
      </c>
      <c r="D271" s="29" t="s">
        <v>9</v>
      </c>
      <c r="F271" s="2"/>
      <c r="AL271" s="30"/>
    </row>
    <row r="272" spans="1:38" ht="16.5" x14ac:dyDescent="0.4">
      <c r="A272" s="32">
        <v>13</v>
      </c>
      <c r="B272" s="34">
        <v>48071</v>
      </c>
      <c r="C272" s="142" t="str">
        <f t="shared" si="18"/>
        <v>(月)</v>
      </c>
      <c r="D272" s="29" t="s">
        <v>10</v>
      </c>
      <c r="F272" s="2"/>
      <c r="AL272" s="30"/>
    </row>
    <row r="273" spans="1:38" ht="16.5" x14ac:dyDescent="0.4">
      <c r="A273" s="32">
        <v>14</v>
      </c>
      <c r="B273" s="34">
        <v>48106</v>
      </c>
      <c r="C273" s="142" t="str">
        <f t="shared" si="18"/>
        <v>(月)</v>
      </c>
      <c r="D273" s="29" t="s">
        <v>11</v>
      </c>
      <c r="F273" s="2"/>
      <c r="AL273" s="30"/>
    </row>
    <row r="274" spans="1:38" ht="16.5" x14ac:dyDescent="0.4">
      <c r="A274" s="32">
        <v>15</v>
      </c>
      <c r="B274" s="34">
        <v>48114</v>
      </c>
      <c r="C274" s="142" t="str">
        <f t="shared" si="18"/>
        <v>(火)</v>
      </c>
      <c r="D274" s="29" t="s">
        <v>12</v>
      </c>
      <c r="F274" s="2"/>
      <c r="AL274" s="30"/>
    </row>
    <row r="275" spans="1:38" ht="16.5" x14ac:dyDescent="0.4">
      <c r="A275" s="32">
        <v>16</v>
      </c>
      <c r="B275" s="34">
        <v>48134</v>
      </c>
      <c r="C275" s="142" t="str">
        <f t="shared" si="18"/>
        <v>(月)</v>
      </c>
      <c r="D275" s="29" t="s">
        <v>13</v>
      </c>
      <c r="F275" s="2"/>
      <c r="AL275" s="30"/>
    </row>
    <row r="276" spans="1:38" ht="16.5" x14ac:dyDescent="0.4">
      <c r="A276" s="32">
        <v>17</v>
      </c>
      <c r="B276" s="34">
        <v>48155</v>
      </c>
      <c r="C276" s="142" t="str">
        <f t="shared" si="18"/>
        <v>(月)</v>
      </c>
      <c r="D276" s="29" t="s">
        <v>14</v>
      </c>
      <c r="F276" s="2"/>
      <c r="AL276" s="30"/>
    </row>
    <row r="277" spans="1:38" ht="16.5" x14ac:dyDescent="0.4">
      <c r="A277" s="32">
        <v>18</v>
      </c>
      <c r="B277" s="34">
        <v>48175</v>
      </c>
      <c r="C277" s="142" t="str">
        <f t="shared" si="18"/>
        <v>(日)</v>
      </c>
      <c r="D277" s="29" t="s">
        <v>15</v>
      </c>
      <c r="F277" s="2"/>
      <c r="AL277" s="30"/>
    </row>
    <row r="278" spans="1:38" ht="16.5" x14ac:dyDescent="0.4">
      <c r="A278" s="32">
        <v>19</v>
      </c>
      <c r="B278" s="34">
        <v>48176</v>
      </c>
      <c r="C278" s="142" t="str">
        <f t="shared" si="18"/>
        <v>(月)</v>
      </c>
      <c r="D278" s="38" t="s">
        <v>49</v>
      </c>
      <c r="F278" s="2"/>
      <c r="AL278" s="30"/>
    </row>
    <row r="279" spans="1:38" ht="16.5" x14ac:dyDescent="0.4">
      <c r="A279" s="37"/>
      <c r="B279" s="34">
        <v>48213</v>
      </c>
      <c r="C279" s="142" t="str">
        <f t="shared" si="18"/>
        <v>(水)</v>
      </c>
      <c r="D279" s="19" t="s">
        <v>81</v>
      </c>
      <c r="F279" s="2"/>
      <c r="AL279" s="30"/>
    </row>
    <row r="280" spans="1:38" ht="16.5" x14ac:dyDescent="0.4">
      <c r="A280" s="32">
        <v>1</v>
      </c>
      <c r="B280" s="34">
        <v>48214</v>
      </c>
      <c r="C280" s="142" t="str">
        <f t="shared" si="18"/>
        <v>(木)</v>
      </c>
      <c r="D280" s="29" t="s">
        <v>0</v>
      </c>
      <c r="F280" s="2"/>
      <c r="AL280" s="30"/>
    </row>
    <row r="281" spans="1:38" ht="16.5" x14ac:dyDescent="0.4">
      <c r="A281" s="37"/>
      <c r="B281" s="34">
        <v>48215</v>
      </c>
      <c r="C281" s="142" t="str">
        <f t="shared" si="18"/>
        <v>(金)</v>
      </c>
      <c r="D281" s="19" t="s">
        <v>79</v>
      </c>
      <c r="F281" s="2"/>
      <c r="AL281" s="30"/>
    </row>
    <row r="282" spans="1:38" ht="16.5" x14ac:dyDescent="0.4">
      <c r="A282" s="37"/>
      <c r="B282" s="34">
        <v>48216</v>
      </c>
      <c r="C282" s="142" t="str">
        <f t="shared" si="18"/>
        <v>(土)</v>
      </c>
      <c r="D282" s="19" t="s">
        <v>79</v>
      </c>
      <c r="F282" s="2"/>
      <c r="AL282" s="30"/>
    </row>
    <row r="283" spans="1:38" ht="16.5" x14ac:dyDescent="0.4">
      <c r="A283" s="32">
        <v>2</v>
      </c>
      <c r="B283" s="34">
        <v>48225</v>
      </c>
      <c r="C283" s="142" t="str">
        <f t="shared" si="18"/>
        <v>(月)</v>
      </c>
      <c r="D283" s="29" t="s">
        <v>1</v>
      </c>
      <c r="F283" s="2"/>
      <c r="AL283" s="30"/>
    </row>
    <row r="284" spans="1:38" ht="16.5" x14ac:dyDescent="0.4">
      <c r="A284" s="32">
        <v>3</v>
      </c>
      <c r="B284" s="34">
        <v>48255</v>
      </c>
      <c r="C284" s="142" t="str">
        <f t="shared" si="18"/>
        <v>(水)</v>
      </c>
      <c r="D284" s="29" t="s">
        <v>2</v>
      </c>
      <c r="F284" s="2"/>
      <c r="AL284" s="30"/>
    </row>
    <row r="285" spans="1:38" ht="16.5" x14ac:dyDescent="0.4">
      <c r="A285" s="32">
        <v>4</v>
      </c>
      <c r="B285" s="34">
        <v>48267</v>
      </c>
      <c r="C285" s="142" t="str">
        <f t="shared" si="18"/>
        <v>(月)</v>
      </c>
      <c r="D285" s="29" t="s">
        <v>3</v>
      </c>
      <c r="F285" s="2"/>
      <c r="AL285" s="30"/>
    </row>
    <row r="286" spans="1:38" ht="16.5" x14ac:dyDescent="0.4">
      <c r="A286" s="32">
        <v>5</v>
      </c>
      <c r="B286" s="34">
        <v>48293</v>
      </c>
      <c r="C286" s="142" t="str">
        <f t="shared" si="18"/>
        <v>(土)</v>
      </c>
      <c r="D286" s="29" t="s">
        <v>4</v>
      </c>
      <c r="F286" s="2"/>
      <c r="AL286" s="30"/>
    </row>
    <row r="287" spans="1:38" ht="16.5" x14ac:dyDescent="0.4">
      <c r="A287" s="32">
        <v>6</v>
      </c>
      <c r="B287" s="34">
        <v>48333</v>
      </c>
      <c r="C287" s="142" t="str">
        <f t="shared" si="18"/>
        <v>(木)</v>
      </c>
      <c r="D287" s="29" t="s">
        <v>5</v>
      </c>
      <c r="F287" s="2"/>
      <c r="AL287" s="30"/>
    </row>
    <row r="288" spans="1:38" ht="16.5" x14ac:dyDescent="0.4">
      <c r="A288" s="32">
        <v>7</v>
      </c>
      <c r="B288" s="34">
        <v>48337</v>
      </c>
      <c r="C288" s="142" t="str">
        <f t="shared" si="18"/>
        <v>(月)</v>
      </c>
      <c r="D288" s="29" t="s">
        <v>6</v>
      </c>
      <c r="F288" s="2"/>
      <c r="AL288" s="30"/>
    </row>
    <row r="289" spans="1:38" ht="16.5" x14ac:dyDescent="0.4">
      <c r="A289" s="32">
        <v>8</v>
      </c>
      <c r="B289" s="34">
        <v>48338</v>
      </c>
      <c r="C289" s="142" t="str">
        <f t="shared" si="18"/>
        <v>(火)</v>
      </c>
      <c r="D289" s="29" t="s">
        <v>7</v>
      </c>
      <c r="F289" s="2"/>
      <c r="AL289" s="30"/>
    </row>
    <row r="290" spans="1:38" ht="16.5" x14ac:dyDescent="0.4">
      <c r="A290" s="32">
        <v>9</v>
      </c>
      <c r="B290" s="34">
        <v>48339</v>
      </c>
      <c r="C290" s="142" t="str">
        <f t="shared" si="18"/>
        <v>(水)</v>
      </c>
      <c r="D290" s="29" t="s">
        <v>8</v>
      </c>
      <c r="F290" s="2"/>
      <c r="AL290" s="30"/>
    </row>
    <row r="291" spans="1:38" ht="16.5" x14ac:dyDescent="0.4">
      <c r="A291" s="32">
        <v>10</v>
      </c>
      <c r="B291" s="34">
        <v>48414</v>
      </c>
      <c r="C291" s="142" t="str">
        <f t="shared" si="18"/>
        <v>(月)</v>
      </c>
      <c r="D291" s="29" t="s">
        <v>9</v>
      </c>
      <c r="F291" s="2"/>
      <c r="AL291" s="30"/>
    </row>
    <row r="292" spans="1:38" ht="16.5" x14ac:dyDescent="0.4">
      <c r="A292" s="32">
        <v>11</v>
      </c>
      <c r="B292" s="34">
        <v>48437</v>
      </c>
      <c r="C292" s="142" t="str">
        <f t="shared" si="18"/>
        <v>(水)</v>
      </c>
      <c r="D292" s="29" t="s">
        <v>10</v>
      </c>
      <c r="F292" s="2"/>
      <c r="AL292" s="30"/>
    </row>
    <row r="293" spans="1:38" ht="16.5" x14ac:dyDescent="0.4">
      <c r="A293" s="32">
        <v>12</v>
      </c>
      <c r="B293" s="34">
        <v>48477</v>
      </c>
      <c r="C293" s="142" t="str">
        <f t="shared" ref="C293:C367" si="19">TEXT(B293,"(aaa)")</f>
        <v>(月)</v>
      </c>
      <c r="D293" s="29" t="s">
        <v>11</v>
      </c>
      <c r="F293" s="2"/>
      <c r="AL293" s="30"/>
    </row>
    <row r="294" spans="1:38" ht="16.5" x14ac:dyDescent="0.4">
      <c r="A294" s="32">
        <v>13</v>
      </c>
      <c r="B294" s="34">
        <v>48478</v>
      </c>
      <c r="C294" s="142" t="str">
        <f t="shared" si="19"/>
        <v>(火)</v>
      </c>
      <c r="D294" s="39" t="s">
        <v>42</v>
      </c>
      <c r="F294" s="2"/>
      <c r="AL294" s="30"/>
    </row>
    <row r="295" spans="1:38" ht="16.5" x14ac:dyDescent="0.4">
      <c r="A295" s="32">
        <v>14</v>
      </c>
      <c r="B295" s="34">
        <v>48479</v>
      </c>
      <c r="C295" s="142" t="str">
        <f t="shared" si="19"/>
        <v>(水)</v>
      </c>
      <c r="D295" s="29" t="s">
        <v>12</v>
      </c>
      <c r="F295" s="2"/>
      <c r="AL295" s="30"/>
    </row>
    <row r="296" spans="1:38" ht="16.5" x14ac:dyDescent="0.4">
      <c r="A296" s="32">
        <v>15</v>
      </c>
      <c r="B296" s="34">
        <v>48498</v>
      </c>
      <c r="C296" s="142" t="str">
        <f t="shared" si="19"/>
        <v>(月)</v>
      </c>
      <c r="D296" s="29" t="s">
        <v>13</v>
      </c>
      <c r="F296" s="2"/>
      <c r="AL296" s="30"/>
    </row>
    <row r="297" spans="1:38" ht="16.5" x14ac:dyDescent="0.4">
      <c r="A297" s="32">
        <v>16</v>
      </c>
      <c r="B297" s="34">
        <v>48521</v>
      </c>
      <c r="C297" s="142" t="str">
        <f t="shared" si="19"/>
        <v>(水)</v>
      </c>
      <c r="D297" s="29" t="s">
        <v>14</v>
      </c>
      <c r="F297" s="2"/>
      <c r="AL297" s="30"/>
    </row>
    <row r="298" spans="1:38" ht="16.5" x14ac:dyDescent="0.4">
      <c r="A298" s="32">
        <v>17</v>
      </c>
      <c r="B298" s="34">
        <v>48541</v>
      </c>
      <c r="C298" s="142" t="str">
        <f t="shared" si="19"/>
        <v>(火)</v>
      </c>
      <c r="D298" s="29" t="s">
        <v>15</v>
      </c>
      <c r="F298" s="2"/>
      <c r="AL298" s="30"/>
    </row>
    <row r="299" spans="1:38" ht="16.5" x14ac:dyDescent="0.4">
      <c r="A299" s="37"/>
      <c r="B299" s="34">
        <v>48579</v>
      </c>
      <c r="C299" s="142" t="str">
        <f t="shared" si="19"/>
        <v>(金)</v>
      </c>
      <c r="D299" s="19" t="s">
        <v>81</v>
      </c>
      <c r="F299" s="2"/>
      <c r="AL299" s="30"/>
    </row>
    <row r="300" spans="1:38" ht="16.5" x14ac:dyDescent="0.4">
      <c r="A300" s="32">
        <v>1</v>
      </c>
      <c r="B300" s="34">
        <v>48580</v>
      </c>
      <c r="C300" s="142" t="str">
        <f t="shared" si="19"/>
        <v>(土)</v>
      </c>
      <c r="D300" s="29" t="s">
        <v>0</v>
      </c>
      <c r="F300" s="2"/>
      <c r="AL300" s="30"/>
    </row>
    <row r="301" spans="1:38" ht="16.5" x14ac:dyDescent="0.4">
      <c r="A301" s="37"/>
      <c r="B301" s="34">
        <v>48581</v>
      </c>
      <c r="C301" s="142" t="str">
        <f t="shared" si="19"/>
        <v>(日)</v>
      </c>
      <c r="D301" s="19" t="s">
        <v>79</v>
      </c>
      <c r="F301" s="2"/>
      <c r="AL301" s="30"/>
    </row>
    <row r="302" spans="1:38" ht="16.5" x14ac:dyDescent="0.4">
      <c r="A302" s="37"/>
      <c r="B302" s="34">
        <v>48582</v>
      </c>
      <c r="C302" s="142" t="str">
        <f t="shared" si="19"/>
        <v>(月)</v>
      </c>
      <c r="D302" s="19" t="s">
        <v>79</v>
      </c>
      <c r="F302" s="2"/>
      <c r="AL302" s="30"/>
    </row>
    <row r="303" spans="1:38" ht="16.5" x14ac:dyDescent="0.4">
      <c r="A303" s="32">
        <v>2</v>
      </c>
      <c r="B303" s="34">
        <v>48589</v>
      </c>
      <c r="C303" s="142" t="str">
        <f t="shared" si="19"/>
        <v>(月)</v>
      </c>
      <c r="D303" s="29" t="s">
        <v>1</v>
      </c>
      <c r="F303" s="2"/>
      <c r="AL303" s="30"/>
    </row>
    <row r="304" spans="1:38" ht="16.5" x14ac:dyDescent="0.4">
      <c r="A304" s="32">
        <v>3</v>
      </c>
      <c r="B304" s="34">
        <v>48621</v>
      </c>
      <c r="C304" s="142" t="str">
        <f t="shared" si="19"/>
        <v>(金)</v>
      </c>
      <c r="D304" s="29" t="s">
        <v>2</v>
      </c>
      <c r="F304" s="2"/>
      <c r="AL304" s="30"/>
    </row>
    <row r="305" spans="1:38" ht="16.5" x14ac:dyDescent="0.4">
      <c r="A305" s="32">
        <v>4</v>
      </c>
      <c r="B305" s="34">
        <v>48633</v>
      </c>
      <c r="C305" s="142" t="str">
        <f t="shared" si="19"/>
        <v>(水)</v>
      </c>
      <c r="D305" s="29" t="s">
        <v>3</v>
      </c>
      <c r="F305" s="2"/>
      <c r="AL305" s="30"/>
    </row>
    <row r="306" spans="1:38" ht="16.5" x14ac:dyDescent="0.4">
      <c r="A306" s="32">
        <v>5</v>
      </c>
      <c r="B306" s="34">
        <v>48658</v>
      </c>
      <c r="C306" s="142" t="str">
        <f t="shared" si="19"/>
        <v>(日)</v>
      </c>
      <c r="D306" s="29" t="s">
        <v>4</v>
      </c>
      <c r="F306" s="2"/>
      <c r="AL306" s="30"/>
    </row>
    <row r="307" spans="1:38" ht="16.5" x14ac:dyDescent="0.4">
      <c r="A307" s="32">
        <v>6</v>
      </c>
      <c r="B307" s="34">
        <v>48659</v>
      </c>
      <c r="C307" s="142" t="str">
        <f t="shared" si="19"/>
        <v>(月)</v>
      </c>
      <c r="D307" s="38" t="s">
        <v>49</v>
      </c>
      <c r="F307" s="2"/>
      <c r="AL307" s="30"/>
    </row>
    <row r="308" spans="1:38" ht="16.5" x14ac:dyDescent="0.4">
      <c r="A308" s="32">
        <v>7</v>
      </c>
      <c r="B308" s="34">
        <v>48698</v>
      </c>
      <c r="C308" s="142" t="str">
        <f t="shared" si="19"/>
        <v>(金)</v>
      </c>
      <c r="D308" s="29" t="s">
        <v>5</v>
      </c>
      <c r="F308" s="2"/>
      <c r="AL308" s="30"/>
    </row>
    <row r="309" spans="1:38" ht="16.5" x14ac:dyDescent="0.4">
      <c r="A309" s="32">
        <v>8</v>
      </c>
      <c r="B309" s="34">
        <v>48702</v>
      </c>
      <c r="C309" s="142" t="str">
        <f t="shared" si="19"/>
        <v>(火)</v>
      </c>
      <c r="D309" s="29" t="s">
        <v>6</v>
      </c>
      <c r="F309" s="2"/>
      <c r="AL309" s="30"/>
    </row>
    <row r="310" spans="1:38" ht="16.5" x14ac:dyDescent="0.4">
      <c r="A310" s="32">
        <v>9</v>
      </c>
      <c r="B310" s="34">
        <v>48703</v>
      </c>
      <c r="C310" s="142" t="str">
        <f t="shared" si="19"/>
        <v>(水)</v>
      </c>
      <c r="D310" s="29" t="s">
        <v>7</v>
      </c>
      <c r="F310" s="2"/>
      <c r="AL310" s="30"/>
    </row>
    <row r="311" spans="1:38" ht="16.5" x14ac:dyDescent="0.4">
      <c r="A311" s="32">
        <v>10</v>
      </c>
      <c r="B311" s="34">
        <v>48704</v>
      </c>
      <c r="C311" s="142" t="str">
        <f t="shared" si="19"/>
        <v>(木)</v>
      </c>
      <c r="D311" s="29" t="s">
        <v>8</v>
      </c>
      <c r="F311" s="2"/>
      <c r="AL311" s="30"/>
    </row>
    <row r="312" spans="1:38" ht="16.5" x14ac:dyDescent="0.4">
      <c r="A312" s="32">
        <v>11</v>
      </c>
      <c r="B312" s="34">
        <v>48778</v>
      </c>
      <c r="C312" s="142" t="str">
        <f t="shared" si="19"/>
        <v>(月)</v>
      </c>
      <c r="D312" s="29" t="s">
        <v>9</v>
      </c>
      <c r="F312" s="2"/>
      <c r="AL312" s="30"/>
    </row>
    <row r="313" spans="1:38" ht="16.5" x14ac:dyDescent="0.4">
      <c r="A313" s="32">
        <v>12</v>
      </c>
      <c r="B313" s="34">
        <v>48802</v>
      </c>
      <c r="C313" s="142" t="str">
        <f t="shared" si="19"/>
        <v>(木)</v>
      </c>
      <c r="D313" s="29" t="s">
        <v>10</v>
      </c>
      <c r="F313" s="2"/>
      <c r="AL313" s="30"/>
    </row>
    <row r="314" spans="1:38" ht="16.5" x14ac:dyDescent="0.4">
      <c r="A314" s="32">
        <v>13</v>
      </c>
      <c r="B314" s="34">
        <v>48841</v>
      </c>
      <c r="C314" s="142" t="str">
        <f t="shared" si="19"/>
        <v>(月)</v>
      </c>
      <c r="D314" s="29" t="s">
        <v>11</v>
      </c>
      <c r="F314" s="2"/>
      <c r="AL314" s="30"/>
    </row>
    <row r="315" spans="1:38" ht="16.5" x14ac:dyDescent="0.4">
      <c r="A315" s="32">
        <v>14</v>
      </c>
      <c r="B315" s="34">
        <v>48845</v>
      </c>
      <c r="C315" s="142" t="str">
        <f t="shared" si="19"/>
        <v>(金)</v>
      </c>
      <c r="D315" s="29" t="s">
        <v>12</v>
      </c>
      <c r="F315" s="2"/>
      <c r="AL315" s="30"/>
    </row>
    <row r="316" spans="1:38" ht="16.5" x14ac:dyDescent="0.4">
      <c r="A316" s="32">
        <v>15</v>
      </c>
      <c r="B316" s="34">
        <v>48862</v>
      </c>
      <c r="C316" s="142" t="str">
        <f t="shared" si="19"/>
        <v>(月)</v>
      </c>
      <c r="D316" s="29" t="s">
        <v>13</v>
      </c>
      <c r="F316" s="2"/>
      <c r="AL316" s="30"/>
    </row>
    <row r="317" spans="1:38" ht="16.5" x14ac:dyDescent="0.4">
      <c r="A317" s="32">
        <v>16</v>
      </c>
      <c r="B317" s="34">
        <v>48886</v>
      </c>
      <c r="C317" s="142" t="str">
        <f t="shared" si="19"/>
        <v>(木)</v>
      </c>
      <c r="D317" s="29" t="s">
        <v>14</v>
      </c>
      <c r="F317" s="2"/>
      <c r="AL317" s="30"/>
    </row>
    <row r="318" spans="1:38" ht="16.5" x14ac:dyDescent="0.4">
      <c r="A318" s="32">
        <v>17</v>
      </c>
      <c r="B318" s="34">
        <v>48906</v>
      </c>
      <c r="C318" s="142" t="str">
        <f t="shared" si="19"/>
        <v>(水)</v>
      </c>
      <c r="D318" s="29" t="s">
        <v>15</v>
      </c>
      <c r="F318" s="2"/>
      <c r="AL318" s="30"/>
    </row>
    <row r="319" spans="1:38" ht="16.5" x14ac:dyDescent="0.4">
      <c r="A319" s="37"/>
      <c r="B319" s="34">
        <v>48944</v>
      </c>
      <c r="C319" s="142" t="str">
        <f>TEXT(B319,"(aaa)")</f>
        <v>(土)</v>
      </c>
      <c r="D319" s="19" t="s">
        <v>81</v>
      </c>
      <c r="F319" s="2"/>
      <c r="AL319" s="30"/>
    </row>
    <row r="320" spans="1:38" ht="16.5" x14ac:dyDescent="0.4">
      <c r="A320" s="32">
        <v>1</v>
      </c>
      <c r="B320" s="34">
        <v>48945</v>
      </c>
      <c r="C320" s="142" t="str">
        <f t="shared" si="19"/>
        <v>(日)</v>
      </c>
      <c r="D320" s="29" t="s">
        <v>0</v>
      </c>
      <c r="F320" s="2"/>
      <c r="AL320" s="30"/>
    </row>
    <row r="321" spans="1:38" ht="16.5" x14ac:dyDescent="0.4">
      <c r="A321" s="32">
        <v>2</v>
      </c>
      <c r="B321" s="34">
        <v>48946</v>
      </c>
      <c r="C321" s="142" t="str">
        <f t="shared" si="19"/>
        <v>(月)</v>
      </c>
      <c r="D321" s="38" t="s">
        <v>49</v>
      </c>
      <c r="F321" s="2"/>
      <c r="AL321" s="30"/>
    </row>
    <row r="322" spans="1:38" ht="16.5" x14ac:dyDescent="0.4">
      <c r="A322" s="37"/>
      <c r="B322" s="34">
        <v>48947</v>
      </c>
      <c r="C322" s="142" t="str">
        <f>TEXT(B322,"(aaa)")</f>
        <v>(火)</v>
      </c>
      <c r="D322" s="19" t="s">
        <v>79</v>
      </c>
      <c r="F322" s="2"/>
      <c r="AL322" s="30"/>
    </row>
    <row r="323" spans="1:38" ht="16.5" x14ac:dyDescent="0.4">
      <c r="A323" s="32">
        <v>3</v>
      </c>
      <c r="B323" s="34">
        <v>48953</v>
      </c>
      <c r="C323" s="142" t="str">
        <f t="shared" si="19"/>
        <v>(月)</v>
      </c>
      <c r="D323" s="29" t="s">
        <v>1</v>
      </c>
      <c r="F323" s="2"/>
      <c r="AL323" s="30"/>
    </row>
    <row r="324" spans="1:38" ht="16.5" x14ac:dyDescent="0.4">
      <c r="A324" s="32">
        <v>4</v>
      </c>
      <c r="B324" s="34">
        <v>48986</v>
      </c>
      <c r="C324" s="142" t="str">
        <f t="shared" si="19"/>
        <v>(土)</v>
      </c>
      <c r="D324" s="29" t="s">
        <v>2</v>
      </c>
      <c r="F324" s="2"/>
      <c r="AL324" s="30"/>
    </row>
    <row r="325" spans="1:38" ht="16.5" x14ac:dyDescent="0.4">
      <c r="A325" s="32">
        <v>5</v>
      </c>
      <c r="B325" s="34">
        <v>48998</v>
      </c>
      <c r="C325" s="142" t="str">
        <f t="shared" si="19"/>
        <v>(木)</v>
      </c>
      <c r="D325" s="29" t="s">
        <v>3</v>
      </c>
      <c r="F325" s="2"/>
      <c r="AL325" s="30"/>
    </row>
    <row r="326" spans="1:38" ht="16.5" x14ac:dyDescent="0.4">
      <c r="A326" s="32">
        <v>6</v>
      </c>
      <c r="B326" s="34">
        <v>49023</v>
      </c>
      <c r="C326" s="142" t="str">
        <f t="shared" si="19"/>
        <v>(月)</v>
      </c>
      <c r="D326" s="29" t="s">
        <v>4</v>
      </c>
      <c r="F326" s="2"/>
      <c r="AL326" s="30"/>
    </row>
    <row r="327" spans="1:38" ht="16.5" x14ac:dyDescent="0.4">
      <c r="A327" s="32">
        <v>7</v>
      </c>
      <c r="B327" s="34">
        <v>49063</v>
      </c>
      <c r="C327" s="142" t="str">
        <f t="shared" si="19"/>
        <v>(土)</v>
      </c>
      <c r="D327" s="29" t="s">
        <v>5</v>
      </c>
      <c r="F327" s="2"/>
      <c r="AL327" s="30"/>
    </row>
    <row r="328" spans="1:38" ht="16.5" x14ac:dyDescent="0.4">
      <c r="A328" s="32">
        <v>8</v>
      </c>
      <c r="B328" s="34">
        <v>49067</v>
      </c>
      <c r="C328" s="142" t="str">
        <f t="shared" si="19"/>
        <v>(水)</v>
      </c>
      <c r="D328" s="29" t="s">
        <v>6</v>
      </c>
      <c r="F328" s="2"/>
      <c r="AL328" s="30"/>
    </row>
    <row r="329" spans="1:38" ht="16.5" x14ac:dyDescent="0.4">
      <c r="A329" s="32">
        <v>9</v>
      </c>
      <c r="B329" s="34">
        <v>49068</v>
      </c>
      <c r="C329" s="142" t="str">
        <f t="shared" si="19"/>
        <v>(木)</v>
      </c>
      <c r="D329" s="29" t="s">
        <v>7</v>
      </c>
      <c r="F329" s="2"/>
      <c r="AL329" s="30"/>
    </row>
    <row r="330" spans="1:38" ht="16.5" x14ac:dyDescent="0.4">
      <c r="A330" s="32">
        <v>10</v>
      </c>
      <c r="B330" s="34">
        <v>49069</v>
      </c>
      <c r="C330" s="142" t="str">
        <f t="shared" si="19"/>
        <v>(金)</v>
      </c>
      <c r="D330" s="29" t="s">
        <v>8</v>
      </c>
      <c r="F330" s="2"/>
      <c r="AL330" s="30"/>
    </row>
    <row r="331" spans="1:38" ht="16.5" x14ac:dyDescent="0.4">
      <c r="A331" s="32">
        <v>11</v>
      </c>
      <c r="B331" s="34">
        <v>49142</v>
      </c>
      <c r="C331" s="142" t="str">
        <f t="shared" si="19"/>
        <v>(月)</v>
      </c>
      <c r="D331" s="29" t="s">
        <v>9</v>
      </c>
      <c r="F331" s="2"/>
      <c r="AL331" s="30"/>
    </row>
    <row r="332" spans="1:38" ht="16.5" x14ac:dyDescent="0.4">
      <c r="A332" s="32">
        <v>12</v>
      </c>
      <c r="B332" s="34">
        <v>49167</v>
      </c>
      <c r="C332" s="142" t="str">
        <f t="shared" si="19"/>
        <v>(金)</v>
      </c>
      <c r="D332" s="29" t="s">
        <v>10</v>
      </c>
      <c r="F332" s="2"/>
      <c r="AL332" s="30"/>
    </row>
    <row r="333" spans="1:38" ht="16.5" x14ac:dyDescent="0.4">
      <c r="A333" s="32">
        <v>13</v>
      </c>
      <c r="B333" s="34">
        <v>49205</v>
      </c>
      <c r="C333" s="142" t="str">
        <f t="shared" si="19"/>
        <v>(月)</v>
      </c>
      <c r="D333" s="29" t="s">
        <v>11</v>
      </c>
      <c r="F333" s="2"/>
      <c r="AL333" s="30"/>
    </row>
    <row r="334" spans="1:38" ht="16.5" x14ac:dyDescent="0.4">
      <c r="A334" s="32">
        <v>14</v>
      </c>
      <c r="B334" s="34">
        <v>49210</v>
      </c>
      <c r="C334" s="142" t="str">
        <f t="shared" si="19"/>
        <v>(土)</v>
      </c>
      <c r="D334" s="29" t="s">
        <v>12</v>
      </c>
      <c r="F334" s="2"/>
      <c r="AL334" s="30"/>
    </row>
    <row r="335" spans="1:38" ht="16.5" x14ac:dyDescent="0.4">
      <c r="A335" s="32">
        <v>15</v>
      </c>
      <c r="B335" s="34">
        <v>49226</v>
      </c>
      <c r="C335" s="142" t="str">
        <f t="shared" si="19"/>
        <v>(月)</v>
      </c>
      <c r="D335" s="29" t="s">
        <v>13</v>
      </c>
      <c r="F335" s="2"/>
      <c r="AL335" s="30"/>
    </row>
    <row r="336" spans="1:38" ht="16.5" x14ac:dyDescent="0.4">
      <c r="A336" s="32">
        <v>16</v>
      </c>
      <c r="B336" s="34">
        <v>49251</v>
      </c>
      <c r="C336" s="142" t="str">
        <f t="shared" si="19"/>
        <v>(金)</v>
      </c>
      <c r="D336" s="29" t="s">
        <v>14</v>
      </c>
      <c r="F336" s="2"/>
      <c r="AL336" s="30"/>
    </row>
    <row r="337" spans="1:38" ht="16.5" x14ac:dyDescent="0.4">
      <c r="A337" s="32">
        <v>17</v>
      </c>
      <c r="B337" s="34">
        <v>49271</v>
      </c>
      <c r="C337" s="142" t="str">
        <f t="shared" si="19"/>
        <v>(木)</v>
      </c>
      <c r="D337" s="29" t="s">
        <v>15</v>
      </c>
      <c r="F337" s="2"/>
      <c r="AL337" s="30"/>
    </row>
    <row r="338" spans="1:38" ht="16.5" x14ac:dyDescent="0.4">
      <c r="A338" s="37"/>
      <c r="B338" s="34">
        <v>49309</v>
      </c>
      <c r="C338" s="142" t="str">
        <f t="shared" si="19"/>
        <v>(日)</v>
      </c>
      <c r="D338" s="19" t="s">
        <v>81</v>
      </c>
      <c r="F338" s="2"/>
      <c r="AL338" s="30"/>
    </row>
    <row r="339" spans="1:38" ht="16.5" x14ac:dyDescent="0.4">
      <c r="A339" s="32">
        <v>1</v>
      </c>
      <c r="B339" s="34">
        <v>49310</v>
      </c>
      <c r="C339" s="142" t="str">
        <f t="shared" si="19"/>
        <v>(月)</v>
      </c>
      <c r="D339" s="29" t="s">
        <v>0</v>
      </c>
      <c r="F339" s="2"/>
      <c r="AL339" s="30"/>
    </row>
    <row r="340" spans="1:38" ht="16.5" x14ac:dyDescent="0.4">
      <c r="A340" s="37"/>
      <c r="B340" s="34">
        <v>49311</v>
      </c>
      <c r="C340" s="142" t="str">
        <f>TEXT(B340,"(aaa)")</f>
        <v>(火)</v>
      </c>
      <c r="D340" s="19" t="s">
        <v>79</v>
      </c>
      <c r="F340" s="2"/>
      <c r="AL340" s="30"/>
    </row>
    <row r="341" spans="1:38" ht="16.5" x14ac:dyDescent="0.4">
      <c r="A341" s="37"/>
      <c r="B341" s="34">
        <v>49312</v>
      </c>
      <c r="C341" s="142" t="str">
        <f>TEXT(B341,"(aaa)")</f>
        <v>(水)</v>
      </c>
      <c r="D341" s="19" t="s">
        <v>79</v>
      </c>
      <c r="F341" s="2"/>
      <c r="AL341" s="30"/>
    </row>
    <row r="342" spans="1:38" ht="16.5" x14ac:dyDescent="0.4">
      <c r="A342" s="32">
        <v>2</v>
      </c>
      <c r="B342" s="34">
        <v>49317</v>
      </c>
      <c r="C342" s="142" t="str">
        <f t="shared" si="19"/>
        <v>(月)</v>
      </c>
      <c r="D342" s="29" t="s">
        <v>1</v>
      </c>
      <c r="F342" s="2"/>
      <c r="AL342" s="30"/>
    </row>
    <row r="343" spans="1:38" ht="16.5" x14ac:dyDescent="0.4">
      <c r="A343" s="32">
        <v>3</v>
      </c>
      <c r="B343" s="34">
        <v>49351</v>
      </c>
      <c r="C343" s="142" t="str">
        <f t="shared" si="19"/>
        <v>(日)</v>
      </c>
      <c r="D343" s="29" t="s">
        <v>2</v>
      </c>
      <c r="F343" s="2"/>
      <c r="AL343" s="30"/>
    </row>
    <row r="344" spans="1:38" ht="16.5" x14ac:dyDescent="0.4">
      <c r="A344" s="32">
        <v>4</v>
      </c>
      <c r="B344" s="34">
        <v>49352</v>
      </c>
      <c r="C344" s="142" t="str">
        <f t="shared" si="19"/>
        <v>(月)</v>
      </c>
      <c r="D344" s="38" t="s">
        <v>49</v>
      </c>
      <c r="F344" s="2"/>
      <c r="AL344" s="30"/>
    </row>
    <row r="345" spans="1:38" ht="16.5" x14ac:dyDescent="0.4">
      <c r="A345" s="32">
        <v>5</v>
      </c>
      <c r="B345" s="34">
        <v>49363</v>
      </c>
      <c r="C345" s="142" t="str">
        <f t="shared" si="19"/>
        <v>(金)</v>
      </c>
      <c r="D345" s="29" t="s">
        <v>3</v>
      </c>
      <c r="F345" s="2"/>
      <c r="AL345" s="30"/>
    </row>
    <row r="346" spans="1:38" ht="16.5" x14ac:dyDescent="0.4">
      <c r="A346" s="32">
        <v>6</v>
      </c>
      <c r="B346" s="34">
        <v>49389</v>
      </c>
      <c r="C346" s="142" t="str">
        <f t="shared" si="19"/>
        <v>(水)</v>
      </c>
      <c r="D346" s="29" t="s">
        <v>4</v>
      </c>
      <c r="F346" s="2"/>
      <c r="AL346" s="30"/>
    </row>
    <row r="347" spans="1:38" ht="16.5" x14ac:dyDescent="0.4">
      <c r="A347" s="32">
        <v>7</v>
      </c>
      <c r="B347" s="34">
        <v>49428</v>
      </c>
      <c r="C347" s="142" t="str">
        <f t="shared" si="19"/>
        <v>(日)</v>
      </c>
      <c r="D347" s="29" t="s">
        <v>5</v>
      </c>
      <c r="F347" s="2"/>
      <c r="AL347" s="30"/>
    </row>
    <row r="348" spans="1:38" ht="16.5" x14ac:dyDescent="0.4">
      <c r="A348" s="32">
        <v>8</v>
      </c>
      <c r="B348" s="34">
        <v>49429</v>
      </c>
      <c r="C348" s="142" t="str">
        <f t="shared" si="19"/>
        <v>(月)</v>
      </c>
      <c r="D348" s="38" t="s">
        <v>49</v>
      </c>
      <c r="F348" s="2"/>
      <c r="AL348" s="30"/>
    </row>
    <row r="349" spans="1:38" ht="16.5" x14ac:dyDescent="0.4">
      <c r="A349" s="32">
        <v>9</v>
      </c>
      <c r="B349" s="34">
        <v>49432</v>
      </c>
      <c r="C349" s="142" t="str">
        <f t="shared" si="19"/>
        <v>(木)</v>
      </c>
      <c r="D349" s="29" t="s">
        <v>6</v>
      </c>
      <c r="F349" s="2"/>
      <c r="AL349" s="30"/>
    </row>
    <row r="350" spans="1:38" ht="16.5" x14ac:dyDescent="0.4">
      <c r="A350" s="32">
        <v>10</v>
      </c>
      <c r="B350" s="34">
        <v>49433</v>
      </c>
      <c r="C350" s="142" t="str">
        <f t="shared" si="19"/>
        <v>(金)</v>
      </c>
      <c r="D350" s="29" t="s">
        <v>7</v>
      </c>
      <c r="F350" s="2"/>
      <c r="AL350" s="30"/>
    </row>
    <row r="351" spans="1:38" ht="16.5" x14ac:dyDescent="0.4">
      <c r="A351" s="32">
        <v>11</v>
      </c>
      <c r="B351" s="34">
        <v>49434</v>
      </c>
      <c r="C351" s="142" t="str">
        <f t="shared" si="19"/>
        <v>(土)</v>
      </c>
      <c r="D351" s="29" t="s">
        <v>8</v>
      </c>
      <c r="F351" s="2"/>
      <c r="AL351" s="30"/>
    </row>
    <row r="352" spans="1:38" ht="16.5" x14ac:dyDescent="0.4">
      <c r="A352" s="32">
        <v>12</v>
      </c>
      <c r="B352" s="34">
        <v>49506</v>
      </c>
      <c r="C352" s="142" t="str">
        <f t="shared" si="19"/>
        <v>(月)</v>
      </c>
      <c r="D352" s="29" t="s">
        <v>9</v>
      </c>
      <c r="F352" s="2"/>
      <c r="AL352" s="30"/>
    </row>
    <row r="353" spans="1:38" ht="16.5" x14ac:dyDescent="0.4">
      <c r="A353" s="32">
        <v>13</v>
      </c>
      <c r="B353" s="34">
        <v>49532</v>
      </c>
      <c r="C353" s="142" t="str">
        <f t="shared" si="19"/>
        <v>(土)</v>
      </c>
      <c r="D353" s="29" t="s">
        <v>10</v>
      </c>
      <c r="F353" s="2"/>
      <c r="AL353" s="30"/>
    </row>
    <row r="354" spans="1:38" ht="16.5" x14ac:dyDescent="0.4">
      <c r="A354" s="32">
        <v>14</v>
      </c>
      <c r="B354" s="34">
        <v>49569</v>
      </c>
      <c r="C354" s="142" t="str">
        <f t="shared" si="19"/>
        <v>(月)</v>
      </c>
      <c r="D354" s="29" t="s">
        <v>11</v>
      </c>
      <c r="F354" s="2"/>
      <c r="AL354" s="30"/>
    </row>
    <row r="355" spans="1:38" ht="16.5" x14ac:dyDescent="0.4">
      <c r="A355" s="32">
        <v>15</v>
      </c>
      <c r="B355" s="34">
        <v>49575</v>
      </c>
      <c r="C355" s="142" t="str">
        <f t="shared" si="19"/>
        <v>(日)</v>
      </c>
      <c r="D355" s="29" t="s">
        <v>12</v>
      </c>
      <c r="F355" s="2"/>
      <c r="AL355" s="30"/>
    </row>
    <row r="356" spans="1:38" ht="16.5" x14ac:dyDescent="0.4">
      <c r="A356" s="32">
        <v>16</v>
      </c>
      <c r="B356" s="34">
        <v>49576</v>
      </c>
      <c r="C356" s="142" t="str">
        <f t="shared" si="19"/>
        <v>(月)</v>
      </c>
      <c r="D356" s="38" t="s">
        <v>49</v>
      </c>
      <c r="F356" s="2"/>
      <c r="AL356" s="30"/>
    </row>
    <row r="357" spans="1:38" ht="16.5" x14ac:dyDescent="0.4">
      <c r="A357" s="32">
        <v>17</v>
      </c>
      <c r="B357" s="34">
        <v>49590</v>
      </c>
      <c r="C357" s="142" t="str">
        <f t="shared" si="19"/>
        <v>(月)</v>
      </c>
      <c r="D357" s="29" t="s">
        <v>13</v>
      </c>
      <c r="F357" s="2"/>
      <c r="AL357" s="30"/>
    </row>
    <row r="358" spans="1:38" ht="16.5" x14ac:dyDescent="0.4">
      <c r="A358" s="32">
        <v>18</v>
      </c>
      <c r="B358" s="34">
        <v>49616</v>
      </c>
      <c r="C358" s="142" t="str">
        <f t="shared" si="19"/>
        <v>(土)</v>
      </c>
      <c r="D358" s="29" t="s">
        <v>14</v>
      </c>
      <c r="F358" s="2"/>
      <c r="AL358" s="30"/>
    </row>
    <row r="359" spans="1:38" ht="16.5" x14ac:dyDescent="0.4">
      <c r="A359" s="32">
        <v>19</v>
      </c>
      <c r="B359" s="34">
        <v>49636</v>
      </c>
      <c r="C359" s="142" t="str">
        <f t="shared" si="19"/>
        <v>(金)</v>
      </c>
      <c r="D359" s="29" t="s">
        <v>15</v>
      </c>
      <c r="F359" s="2"/>
      <c r="AL359" s="30"/>
    </row>
    <row r="360" spans="1:38" ht="16.5" x14ac:dyDescent="0.4">
      <c r="A360" s="37"/>
      <c r="B360" s="34">
        <v>49674</v>
      </c>
      <c r="C360" s="142" t="str">
        <f>TEXT(B360,"(aaa)")</f>
        <v>(月)</v>
      </c>
      <c r="D360" s="19" t="s">
        <v>81</v>
      </c>
      <c r="F360" s="2"/>
      <c r="AL360" s="30"/>
    </row>
    <row r="361" spans="1:38" ht="16.5" x14ac:dyDescent="0.4">
      <c r="A361" s="32">
        <v>1</v>
      </c>
      <c r="B361" s="34">
        <v>49675</v>
      </c>
      <c r="C361" s="142" t="str">
        <f t="shared" si="19"/>
        <v>(火)</v>
      </c>
      <c r="D361" s="29" t="s">
        <v>0</v>
      </c>
      <c r="F361" s="2"/>
      <c r="AL361" s="30"/>
    </row>
    <row r="362" spans="1:38" ht="16.5" x14ac:dyDescent="0.4">
      <c r="A362" s="37"/>
      <c r="B362" s="34">
        <v>49676</v>
      </c>
      <c r="C362" s="142" t="str">
        <f>TEXT(B362,"(aaa)")</f>
        <v>(水)</v>
      </c>
      <c r="D362" s="19" t="s">
        <v>79</v>
      </c>
      <c r="F362" s="2"/>
      <c r="AL362" s="30"/>
    </row>
    <row r="363" spans="1:38" ht="16.5" x14ac:dyDescent="0.4">
      <c r="A363" s="37"/>
      <c r="B363" s="34">
        <v>49677</v>
      </c>
      <c r="C363" s="142" t="str">
        <f>TEXT(B363,"(aaa)")</f>
        <v>(木)</v>
      </c>
      <c r="D363" s="19" t="s">
        <v>79</v>
      </c>
      <c r="F363" s="2"/>
      <c r="AL363" s="30"/>
    </row>
    <row r="364" spans="1:38" ht="16.5" x14ac:dyDescent="0.4">
      <c r="A364" s="32">
        <v>2</v>
      </c>
      <c r="B364" s="34">
        <v>49688</v>
      </c>
      <c r="C364" s="142" t="str">
        <f t="shared" si="19"/>
        <v>(月)</v>
      </c>
      <c r="D364" s="29" t="s">
        <v>1</v>
      </c>
      <c r="F364" s="2"/>
      <c r="AL364" s="30"/>
    </row>
    <row r="365" spans="1:38" ht="16.5" x14ac:dyDescent="0.4">
      <c r="A365" s="32">
        <v>3</v>
      </c>
      <c r="B365" s="34">
        <v>49716</v>
      </c>
      <c r="C365" s="142" t="str">
        <f t="shared" si="19"/>
        <v>(月)</v>
      </c>
      <c r="D365" s="29" t="s">
        <v>2</v>
      </c>
      <c r="F365" s="2"/>
      <c r="AL365" s="30"/>
    </row>
    <row r="366" spans="1:38" ht="16.5" x14ac:dyDescent="0.4">
      <c r="A366" s="32">
        <v>4</v>
      </c>
      <c r="B366" s="34">
        <v>49728</v>
      </c>
      <c r="C366" s="142" t="str">
        <f t="shared" si="19"/>
        <v>(土)</v>
      </c>
      <c r="D366" s="29" t="s">
        <v>3</v>
      </c>
      <c r="F366" s="2"/>
      <c r="AL366" s="30"/>
    </row>
    <row r="367" spans="1:38" ht="16.5" x14ac:dyDescent="0.4">
      <c r="A367" s="32">
        <v>5</v>
      </c>
      <c r="B367" s="34">
        <v>49754</v>
      </c>
      <c r="C367" s="142" t="str">
        <f t="shared" si="19"/>
        <v>(木)</v>
      </c>
      <c r="D367" s="29" t="s">
        <v>4</v>
      </c>
      <c r="F367" s="2"/>
      <c r="AL367" s="30"/>
    </row>
    <row r="368" spans="1:38" ht="16.5" x14ac:dyDescent="0.4">
      <c r="A368" s="32">
        <v>6</v>
      </c>
      <c r="B368" s="34">
        <v>49794</v>
      </c>
      <c r="C368" s="142" t="str">
        <f t="shared" ref="C368:C441" si="20">TEXT(B368,"(aaa)")</f>
        <v>(火)</v>
      </c>
      <c r="D368" s="29" t="s">
        <v>5</v>
      </c>
      <c r="F368" s="2"/>
      <c r="AL368" s="30"/>
    </row>
    <row r="369" spans="1:38" ht="16.5" x14ac:dyDescent="0.4">
      <c r="A369" s="32">
        <v>7</v>
      </c>
      <c r="B369" s="34">
        <v>49798</v>
      </c>
      <c r="C369" s="142" t="str">
        <f t="shared" si="20"/>
        <v>(土)</v>
      </c>
      <c r="D369" s="29" t="s">
        <v>6</v>
      </c>
      <c r="F369" s="2"/>
      <c r="AL369" s="30"/>
    </row>
    <row r="370" spans="1:38" ht="16.5" x14ac:dyDescent="0.4">
      <c r="A370" s="32">
        <v>8</v>
      </c>
      <c r="B370" s="34">
        <v>49799</v>
      </c>
      <c r="C370" s="142" t="str">
        <f t="shared" si="20"/>
        <v>(日)</v>
      </c>
      <c r="D370" s="29" t="s">
        <v>7</v>
      </c>
      <c r="F370" s="2"/>
      <c r="AL370" s="30"/>
    </row>
    <row r="371" spans="1:38" ht="16.5" x14ac:dyDescent="0.4">
      <c r="A371" s="32">
        <v>9</v>
      </c>
      <c r="B371" s="34">
        <v>49800</v>
      </c>
      <c r="C371" s="142" t="str">
        <f t="shared" si="20"/>
        <v>(月)</v>
      </c>
      <c r="D371" s="29" t="s">
        <v>8</v>
      </c>
      <c r="F371" s="2"/>
      <c r="AL371" s="30"/>
    </row>
    <row r="372" spans="1:38" ht="16.5" x14ac:dyDescent="0.4">
      <c r="A372" s="32">
        <v>10</v>
      </c>
      <c r="B372" s="34">
        <v>49801</v>
      </c>
      <c r="C372" s="142" t="str">
        <f t="shared" si="20"/>
        <v>(火)</v>
      </c>
      <c r="D372" s="38" t="s">
        <v>49</v>
      </c>
      <c r="F372" s="2"/>
      <c r="AL372" s="30"/>
    </row>
    <row r="373" spans="1:38" ht="16.5" x14ac:dyDescent="0.4">
      <c r="A373" s="32">
        <v>11</v>
      </c>
      <c r="B373" s="34">
        <v>49877</v>
      </c>
      <c r="C373" s="142" t="str">
        <f t="shared" si="20"/>
        <v>(月)</v>
      </c>
      <c r="D373" s="29" t="s">
        <v>9</v>
      </c>
      <c r="F373" s="2"/>
      <c r="AL373" s="30"/>
    </row>
    <row r="374" spans="1:38" ht="16.5" x14ac:dyDescent="0.4">
      <c r="A374" s="32">
        <v>12</v>
      </c>
      <c r="B374" s="34">
        <v>49898</v>
      </c>
      <c r="C374" s="142" t="str">
        <f t="shared" si="20"/>
        <v>(月)</v>
      </c>
      <c r="D374" s="29" t="s">
        <v>10</v>
      </c>
      <c r="F374" s="2"/>
      <c r="AL374" s="30"/>
    </row>
    <row r="375" spans="1:38" ht="16.5" x14ac:dyDescent="0.4">
      <c r="A375" s="32">
        <v>13</v>
      </c>
      <c r="B375" s="34">
        <v>49933</v>
      </c>
      <c r="C375" s="142" t="str">
        <f t="shared" si="20"/>
        <v>(月)</v>
      </c>
      <c r="D375" s="29" t="s">
        <v>11</v>
      </c>
      <c r="F375" s="2"/>
      <c r="AL375" s="30"/>
    </row>
    <row r="376" spans="1:38" ht="16.5" x14ac:dyDescent="0.4">
      <c r="A376" s="32">
        <v>14</v>
      </c>
      <c r="B376" s="34">
        <v>49940</v>
      </c>
      <c r="C376" s="142" t="str">
        <f t="shared" si="20"/>
        <v>(月)</v>
      </c>
      <c r="D376" s="29" t="s">
        <v>12</v>
      </c>
      <c r="F376" s="2"/>
      <c r="AL376" s="30"/>
    </row>
    <row r="377" spans="1:38" ht="16.5" x14ac:dyDescent="0.4">
      <c r="A377" s="32">
        <v>15</v>
      </c>
      <c r="B377" s="34">
        <v>49961</v>
      </c>
      <c r="C377" s="142" t="str">
        <f t="shared" si="20"/>
        <v>(月)</v>
      </c>
      <c r="D377" s="29" t="s">
        <v>13</v>
      </c>
      <c r="F377" s="2"/>
      <c r="AL377" s="30"/>
    </row>
    <row r="378" spans="1:38" ht="16.5" x14ac:dyDescent="0.4">
      <c r="A378" s="32">
        <v>16</v>
      </c>
      <c r="B378" s="34">
        <v>49982</v>
      </c>
      <c r="C378" s="142" t="str">
        <f t="shared" si="20"/>
        <v>(月)</v>
      </c>
      <c r="D378" s="29" t="s">
        <v>14</v>
      </c>
      <c r="F378" s="2"/>
      <c r="AL378" s="30"/>
    </row>
    <row r="379" spans="1:38" ht="16.5" x14ac:dyDescent="0.4">
      <c r="A379" s="32">
        <v>17</v>
      </c>
      <c r="B379" s="34">
        <v>50002</v>
      </c>
      <c r="C379" s="142" t="str">
        <f t="shared" si="20"/>
        <v>(日)</v>
      </c>
      <c r="D379" s="29" t="s">
        <v>15</v>
      </c>
      <c r="F379" s="2"/>
      <c r="AL379" s="30"/>
    </row>
    <row r="380" spans="1:38" ht="16.5" x14ac:dyDescent="0.4">
      <c r="A380" s="32">
        <v>18</v>
      </c>
      <c r="B380" s="34">
        <v>50003</v>
      </c>
      <c r="C380" s="142" t="str">
        <f t="shared" si="20"/>
        <v>(月)</v>
      </c>
      <c r="D380" s="38" t="s">
        <v>49</v>
      </c>
      <c r="F380" s="2"/>
      <c r="AL380" s="30"/>
    </row>
    <row r="381" spans="1:38" ht="16.5" x14ac:dyDescent="0.4">
      <c r="A381" s="37"/>
      <c r="B381" s="34">
        <v>50040</v>
      </c>
      <c r="C381" s="142" t="str">
        <f t="shared" si="20"/>
        <v>(水)</v>
      </c>
      <c r="D381" s="19" t="s">
        <v>81</v>
      </c>
      <c r="F381" s="2"/>
      <c r="AL381" s="30"/>
    </row>
    <row r="382" spans="1:38" ht="16.5" x14ac:dyDescent="0.4">
      <c r="A382" s="32">
        <v>1</v>
      </c>
      <c r="B382" s="34">
        <v>50041</v>
      </c>
      <c r="C382" s="142" t="str">
        <f t="shared" si="20"/>
        <v>(木)</v>
      </c>
      <c r="D382" s="29" t="s">
        <v>0</v>
      </c>
      <c r="F382" s="2"/>
      <c r="AL382" s="30"/>
    </row>
    <row r="383" spans="1:38" ht="16.5" x14ac:dyDescent="0.4">
      <c r="A383" s="37"/>
      <c r="B383" s="34">
        <v>50042</v>
      </c>
      <c r="C383" s="142" t="str">
        <f t="shared" si="20"/>
        <v>(金)</v>
      </c>
      <c r="D383" s="19" t="s">
        <v>79</v>
      </c>
      <c r="F383" s="2"/>
      <c r="AL383" s="30"/>
    </row>
    <row r="384" spans="1:38" ht="16.5" x14ac:dyDescent="0.4">
      <c r="A384" s="37"/>
      <c r="B384" s="34">
        <v>50043</v>
      </c>
      <c r="C384" s="142" t="str">
        <f t="shared" si="20"/>
        <v>(土)</v>
      </c>
      <c r="D384" s="19" t="s">
        <v>79</v>
      </c>
      <c r="F384" s="2"/>
      <c r="AL384" s="30"/>
    </row>
    <row r="385" spans="1:38" ht="16.5" x14ac:dyDescent="0.4">
      <c r="A385" s="32">
        <v>2</v>
      </c>
      <c r="B385" s="34">
        <v>50052</v>
      </c>
      <c r="C385" s="142" t="str">
        <f t="shared" si="20"/>
        <v>(月)</v>
      </c>
      <c r="D385" s="29" t="s">
        <v>1</v>
      </c>
      <c r="F385" s="2"/>
      <c r="AL385" s="30"/>
    </row>
    <row r="386" spans="1:38" ht="16.5" x14ac:dyDescent="0.4">
      <c r="A386" s="32">
        <v>3</v>
      </c>
      <c r="B386" s="34">
        <v>50082</v>
      </c>
      <c r="C386" s="142" t="str">
        <f t="shared" si="20"/>
        <v>(水)</v>
      </c>
      <c r="D386" s="29" t="s">
        <v>2</v>
      </c>
      <c r="F386" s="2"/>
      <c r="AL386" s="30"/>
    </row>
    <row r="387" spans="1:38" ht="16.5" x14ac:dyDescent="0.4">
      <c r="A387" s="32">
        <v>4</v>
      </c>
      <c r="B387" s="34">
        <v>50094</v>
      </c>
      <c r="C387" s="142" t="str">
        <f t="shared" si="20"/>
        <v>(月)</v>
      </c>
      <c r="D387" s="29" t="s">
        <v>3</v>
      </c>
      <c r="F387" s="2"/>
      <c r="AL387" s="30"/>
    </row>
    <row r="388" spans="1:38" ht="16.5" x14ac:dyDescent="0.4">
      <c r="A388" s="32">
        <v>5</v>
      </c>
      <c r="B388" s="34">
        <v>50119</v>
      </c>
      <c r="C388" s="142" t="str">
        <f t="shared" si="20"/>
        <v>(金)</v>
      </c>
      <c r="D388" s="29" t="s">
        <v>4</v>
      </c>
      <c r="F388" s="2"/>
      <c r="AL388" s="30"/>
    </row>
    <row r="389" spans="1:38" ht="16.5" x14ac:dyDescent="0.4">
      <c r="A389" s="32">
        <v>6</v>
      </c>
      <c r="B389" s="34">
        <v>50159</v>
      </c>
      <c r="C389" s="142" t="str">
        <f t="shared" si="20"/>
        <v>(水)</v>
      </c>
      <c r="D389" s="29" t="s">
        <v>5</v>
      </c>
      <c r="F389" s="2"/>
      <c r="AL389" s="30"/>
    </row>
    <row r="390" spans="1:38" ht="16.5" x14ac:dyDescent="0.4">
      <c r="A390" s="32">
        <v>7</v>
      </c>
      <c r="B390" s="34">
        <v>50163</v>
      </c>
      <c r="C390" s="142" t="str">
        <f t="shared" si="20"/>
        <v>(日)</v>
      </c>
      <c r="D390" s="29" t="s">
        <v>6</v>
      </c>
      <c r="F390" s="2"/>
      <c r="AL390" s="30"/>
    </row>
    <row r="391" spans="1:38" ht="16.5" x14ac:dyDescent="0.4">
      <c r="A391" s="32">
        <v>8</v>
      </c>
      <c r="B391" s="34">
        <v>50164</v>
      </c>
      <c r="C391" s="142" t="str">
        <f t="shared" si="20"/>
        <v>(月)</v>
      </c>
      <c r="D391" s="29" t="s">
        <v>7</v>
      </c>
      <c r="F391" s="2"/>
      <c r="AL391" s="30"/>
    </row>
    <row r="392" spans="1:38" ht="16.5" x14ac:dyDescent="0.4">
      <c r="A392" s="32">
        <v>9</v>
      </c>
      <c r="B392" s="34">
        <v>50165</v>
      </c>
      <c r="C392" s="142" t="str">
        <f t="shared" si="20"/>
        <v>(火)</v>
      </c>
      <c r="D392" s="29" t="s">
        <v>8</v>
      </c>
      <c r="F392" s="2"/>
      <c r="AL392" s="30"/>
    </row>
    <row r="393" spans="1:38" ht="16.5" x14ac:dyDescent="0.4">
      <c r="A393" s="32">
        <v>10</v>
      </c>
      <c r="B393" s="34">
        <v>50166</v>
      </c>
      <c r="C393" s="142" t="str">
        <f t="shared" si="20"/>
        <v>(水)</v>
      </c>
      <c r="D393" s="38" t="s">
        <v>49</v>
      </c>
      <c r="F393" s="2"/>
      <c r="AL393" s="30"/>
    </row>
    <row r="394" spans="1:38" ht="16.5" x14ac:dyDescent="0.4">
      <c r="A394" s="32">
        <v>11</v>
      </c>
      <c r="B394" s="34">
        <v>50241</v>
      </c>
      <c r="C394" s="142" t="str">
        <f t="shared" si="20"/>
        <v>(月)</v>
      </c>
      <c r="D394" s="29" t="s">
        <v>9</v>
      </c>
      <c r="F394" s="2"/>
      <c r="AL394" s="30"/>
    </row>
    <row r="395" spans="1:38" ht="16.5" x14ac:dyDescent="0.4">
      <c r="A395" s="32">
        <v>12</v>
      </c>
      <c r="B395" s="34">
        <v>50263</v>
      </c>
      <c r="C395" s="142" t="str">
        <f t="shared" si="20"/>
        <v>(火)</v>
      </c>
      <c r="D395" s="29" t="s">
        <v>10</v>
      </c>
      <c r="F395" s="2"/>
      <c r="AL395" s="30"/>
    </row>
    <row r="396" spans="1:38" ht="16.5" x14ac:dyDescent="0.4">
      <c r="A396" s="32">
        <v>13</v>
      </c>
      <c r="B396" s="34">
        <v>50304</v>
      </c>
      <c r="C396" s="142" t="str">
        <f t="shared" si="20"/>
        <v>(月)</v>
      </c>
      <c r="D396" s="29" t="s">
        <v>11</v>
      </c>
      <c r="F396" s="2"/>
      <c r="AL396" s="30"/>
    </row>
    <row r="397" spans="1:38" ht="16.5" x14ac:dyDescent="0.4">
      <c r="A397" s="32">
        <v>14</v>
      </c>
      <c r="B397" s="34">
        <v>50305</v>
      </c>
      <c r="C397" s="142" t="str">
        <f t="shared" si="20"/>
        <v>(火)</v>
      </c>
      <c r="D397" s="39" t="s">
        <v>42</v>
      </c>
      <c r="F397" s="2"/>
      <c r="AL397" s="30"/>
    </row>
    <row r="398" spans="1:38" ht="16.5" x14ac:dyDescent="0.4">
      <c r="A398" s="32">
        <v>15</v>
      </c>
      <c r="B398" s="34">
        <v>50306</v>
      </c>
      <c r="C398" s="142" t="str">
        <f t="shared" si="20"/>
        <v>(水)</v>
      </c>
      <c r="D398" s="29" t="s">
        <v>12</v>
      </c>
      <c r="F398" s="2"/>
      <c r="AL398" s="30"/>
    </row>
    <row r="399" spans="1:38" ht="16.5" x14ac:dyDescent="0.4">
      <c r="A399" s="32">
        <v>16</v>
      </c>
      <c r="B399" s="34">
        <v>50325</v>
      </c>
      <c r="C399" s="142" t="str">
        <f t="shared" si="20"/>
        <v>(月)</v>
      </c>
      <c r="D399" s="29" t="s">
        <v>13</v>
      </c>
      <c r="F399" s="2"/>
      <c r="AL399" s="30"/>
    </row>
    <row r="400" spans="1:38" ht="16.5" x14ac:dyDescent="0.4">
      <c r="A400" s="32">
        <v>17</v>
      </c>
      <c r="B400" s="34">
        <v>50347</v>
      </c>
      <c r="C400" s="142" t="str">
        <f t="shared" si="20"/>
        <v>(火)</v>
      </c>
      <c r="D400" s="29" t="s">
        <v>14</v>
      </c>
      <c r="F400" s="2"/>
      <c r="AL400" s="30"/>
    </row>
    <row r="401" spans="1:38" ht="16.5" x14ac:dyDescent="0.4">
      <c r="A401" s="32">
        <v>18</v>
      </c>
      <c r="B401" s="34">
        <v>50367</v>
      </c>
      <c r="C401" s="142" t="str">
        <f t="shared" si="20"/>
        <v>(月)</v>
      </c>
      <c r="D401" s="29" t="s">
        <v>15</v>
      </c>
      <c r="F401" s="2"/>
      <c r="AL401" s="30"/>
    </row>
    <row r="402" spans="1:38" ht="16.5" x14ac:dyDescent="0.4">
      <c r="A402" s="37"/>
      <c r="B402" s="34">
        <v>50405</v>
      </c>
      <c r="C402" s="142" t="str">
        <f>TEXT(B402,"(aaa)")</f>
        <v>(木)</v>
      </c>
      <c r="D402" s="19" t="s">
        <v>81</v>
      </c>
      <c r="F402" s="2"/>
      <c r="AL402" s="30"/>
    </row>
    <row r="403" spans="1:38" ht="16.5" x14ac:dyDescent="0.4">
      <c r="A403" s="32">
        <v>1</v>
      </c>
      <c r="B403" s="34">
        <v>50406</v>
      </c>
      <c r="C403" s="142" t="str">
        <f t="shared" si="20"/>
        <v>(金)</v>
      </c>
      <c r="D403" s="29" t="s">
        <v>0</v>
      </c>
      <c r="F403" s="2"/>
      <c r="AL403" s="30"/>
    </row>
    <row r="404" spans="1:38" ht="16.5" x14ac:dyDescent="0.4">
      <c r="A404" s="37"/>
      <c r="B404" s="34">
        <v>50407</v>
      </c>
      <c r="C404" s="142" t="str">
        <f t="shared" si="20"/>
        <v>(土)</v>
      </c>
      <c r="D404" s="19" t="s">
        <v>79</v>
      </c>
      <c r="F404" s="2"/>
      <c r="AL404" s="30"/>
    </row>
    <row r="405" spans="1:38" ht="16.5" x14ac:dyDescent="0.4">
      <c r="A405" s="37"/>
      <c r="B405" s="34">
        <v>50408</v>
      </c>
      <c r="C405" s="142" t="str">
        <f t="shared" si="20"/>
        <v>(日)</v>
      </c>
      <c r="D405" s="19" t="s">
        <v>79</v>
      </c>
      <c r="F405" s="2"/>
      <c r="AL405" s="30"/>
    </row>
    <row r="406" spans="1:38" ht="16.5" x14ac:dyDescent="0.4">
      <c r="A406" s="32">
        <v>2</v>
      </c>
      <c r="B406" s="34">
        <v>50416</v>
      </c>
      <c r="C406" s="142" t="str">
        <f t="shared" si="20"/>
        <v>(月)</v>
      </c>
      <c r="D406" s="29" t="s">
        <v>1</v>
      </c>
      <c r="F406" s="2"/>
      <c r="AL406" s="30"/>
    </row>
    <row r="407" spans="1:38" ht="16.5" x14ac:dyDescent="0.4">
      <c r="A407" s="32">
        <v>3</v>
      </c>
      <c r="B407" s="34">
        <v>50447</v>
      </c>
      <c r="C407" s="142" t="str">
        <f t="shared" si="20"/>
        <v>(木)</v>
      </c>
      <c r="D407" s="29" t="s">
        <v>2</v>
      </c>
      <c r="F407" s="2"/>
      <c r="AL407" s="30"/>
    </row>
    <row r="408" spans="1:38" ht="16.5" x14ac:dyDescent="0.4">
      <c r="A408" s="32">
        <v>4</v>
      </c>
      <c r="B408" s="34">
        <v>50459</v>
      </c>
      <c r="C408" s="142" t="str">
        <f t="shared" si="20"/>
        <v>(火)</v>
      </c>
      <c r="D408" s="29" t="s">
        <v>3</v>
      </c>
      <c r="F408" s="2"/>
      <c r="AL408" s="30"/>
    </row>
    <row r="409" spans="1:38" ht="16.5" x14ac:dyDescent="0.4">
      <c r="A409" s="32">
        <v>5</v>
      </c>
      <c r="B409" s="34">
        <v>50484</v>
      </c>
      <c r="C409" s="142" t="str">
        <f t="shared" si="20"/>
        <v>(土)</v>
      </c>
      <c r="D409" s="29" t="s">
        <v>4</v>
      </c>
      <c r="F409" s="2"/>
      <c r="AL409" s="30"/>
    </row>
    <row r="410" spans="1:38" ht="16.5" x14ac:dyDescent="0.4">
      <c r="A410" s="32">
        <v>6</v>
      </c>
      <c r="B410" s="34">
        <v>50524</v>
      </c>
      <c r="C410" s="142" t="str">
        <f t="shared" si="20"/>
        <v>(木)</v>
      </c>
      <c r="D410" s="29" t="s">
        <v>5</v>
      </c>
      <c r="F410" s="2"/>
      <c r="AL410" s="30"/>
    </row>
    <row r="411" spans="1:38" ht="16.5" x14ac:dyDescent="0.4">
      <c r="A411" s="32">
        <v>7</v>
      </c>
      <c r="B411" s="34">
        <v>50528</v>
      </c>
      <c r="C411" s="142" t="str">
        <f t="shared" si="20"/>
        <v>(月)</v>
      </c>
      <c r="D411" s="29" t="s">
        <v>6</v>
      </c>
      <c r="F411" s="2"/>
      <c r="AL411" s="30"/>
    </row>
    <row r="412" spans="1:38" ht="16.5" x14ac:dyDescent="0.4">
      <c r="A412" s="32">
        <v>8</v>
      </c>
      <c r="B412" s="34">
        <v>50529</v>
      </c>
      <c r="C412" s="142" t="str">
        <f t="shared" si="20"/>
        <v>(火)</v>
      </c>
      <c r="D412" s="29" t="s">
        <v>7</v>
      </c>
      <c r="F412" s="2"/>
      <c r="AL412" s="30"/>
    </row>
    <row r="413" spans="1:38" ht="16.5" x14ac:dyDescent="0.4">
      <c r="A413" s="32">
        <v>9</v>
      </c>
      <c r="B413" s="34">
        <v>50530</v>
      </c>
      <c r="C413" s="142" t="str">
        <f t="shared" si="20"/>
        <v>(水)</v>
      </c>
      <c r="D413" s="29" t="s">
        <v>8</v>
      </c>
      <c r="F413" s="2"/>
      <c r="AL413" s="30"/>
    </row>
    <row r="414" spans="1:38" ht="16.5" x14ac:dyDescent="0.4">
      <c r="A414" s="32">
        <v>10</v>
      </c>
      <c r="B414" s="34">
        <v>50605</v>
      </c>
      <c r="C414" s="142" t="str">
        <f t="shared" si="20"/>
        <v>(月)</v>
      </c>
      <c r="D414" s="29" t="s">
        <v>9</v>
      </c>
      <c r="F414" s="2"/>
      <c r="AL414" s="30"/>
    </row>
    <row r="415" spans="1:38" ht="16.5" x14ac:dyDescent="0.4">
      <c r="A415" s="32">
        <v>11</v>
      </c>
      <c r="B415" s="34">
        <v>50628</v>
      </c>
      <c r="C415" s="142" t="str">
        <f t="shared" si="20"/>
        <v>(水)</v>
      </c>
      <c r="D415" s="29" t="s">
        <v>10</v>
      </c>
      <c r="F415" s="2"/>
      <c r="AL415" s="30"/>
    </row>
    <row r="416" spans="1:38" ht="16.5" x14ac:dyDescent="0.4">
      <c r="A416" s="32">
        <v>12</v>
      </c>
      <c r="B416" s="34">
        <v>50668</v>
      </c>
      <c r="C416" s="142" t="str">
        <f t="shared" si="20"/>
        <v>(月)</v>
      </c>
      <c r="D416" s="29" t="s">
        <v>11</v>
      </c>
      <c r="F416" s="2"/>
      <c r="AL416" s="30"/>
    </row>
    <row r="417" spans="1:38" ht="16.5" x14ac:dyDescent="0.4">
      <c r="A417" s="32">
        <v>13</v>
      </c>
      <c r="B417" s="34">
        <v>50671</v>
      </c>
      <c r="C417" s="142" t="str">
        <f t="shared" si="20"/>
        <v>(木)</v>
      </c>
      <c r="D417" s="29" t="s">
        <v>12</v>
      </c>
      <c r="F417" s="2"/>
      <c r="AL417" s="30"/>
    </row>
    <row r="418" spans="1:38" ht="16.5" x14ac:dyDescent="0.4">
      <c r="A418" s="32">
        <v>14</v>
      </c>
      <c r="B418" s="34">
        <v>50689</v>
      </c>
      <c r="C418" s="142" t="str">
        <f t="shared" si="20"/>
        <v>(月)</v>
      </c>
      <c r="D418" s="29" t="s">
        <v>13</v>
      </c>
      <c r="F418" s="2"/>
      <c r="AL418" s="30"/>
    </row>
    <row r="419" spans="1:38" ht="16.5" x14ac:dyDescent="0.4">
      <c r="A419" s="32">
        <v>15</v>
      </c>
      <c r="B419" s="34">
        <v>50712</v>
      </c>
      <c r="C419" s="142" t="str">
        <f t="shared" si="20"/>
        <v>(水)</v>
      </c>
      <c r="D419" s="29" t="s">
        <v>14</v>
      </c>
      <c r="F419" s="2"/>
      <c r="AL419" s="30"/>
    </row>
    <row r="420" spans="1:38" ht="16.5" x14ac:dyDescent="0.4">
      <c r="A420" s="32">
        <v>16</v>
      </c>
      <c r="B420" s="34">
        <v>50732</v>
      </c>
      <c r="C420" s="142" t="str">
        <f t="shared" si="20"/>
        <v>(火)</v>
      </c>
      <c r="D420" s="29" t="s">
        <v>15</v>
      </c>
      <c r="F420" s="2"/>
      <c r="AL420" s="30"/>
    </row>
    <row r="421" spans="1:38" ht="16.5" x14ac:dyDescent="0.4">
      <c r="A421" s="37"/>
      <c r="B421" s="34">
        <v>50770</v>
      </c>
      <c r="C421" s="142" t="str">
        <f t="shared" si="20"/>
        <v>(金)</v>
      </c>
      <c r="D421" s="19" t="s">
        <v>81</v>
      </c>
      <c r="F421" s="2"/>
      <c r="AL421" s="30"/>
    </row>
    <row r="422" spans="1:38" ht="16.5" x14ac:dyDescent="0.4">
      <c r="A422" s="32">
        <v>1</v>
      </c>
      <c r="B422" s="34">
        <v>50771</v>
      </c>
      <c r="C422" s="142" t="str">
        <f t="shared" si="20"/>
        <v>(土)</v>
      </c>
      <c r="D422" s="29" t="s">
        <v>0</v>
      </c>
      <c r="F422" s="2"/>
      <c r="AL422" s="30"/>
    </row>
    <row r="423" spans="1:38" ht="16.5" x14ac:dyDescent="0.4">
      <c r="A423" s="37"/>
      <c r="B423" s="34">
        <v>50772</v>
      </c>
      <c r="C423" s="142" t="str">
        <f t="shared" si="20"/>
        <v>(日)</v>
      </c>
      <c r="D423" s="19" t="s">
        <v>79</v>
      </c>
      <c r="F423" s="2"/>
      <c r="AL423" s="30"/>
    </row>
    <row r="424" spans="1:38" ht="16.5" x14ac:dyDescent="0.4">
      <c r="A424" s="37"/>
      <c r="B424" s="34">
        <v>50773</v>
      </c>
      <c r="C424" s="142" t="str">
        <f t="shared" si="20"/>
        <v>(月)</v>
      </c>
      <c r="D424" s="19" t="s">
        <v>79</v>
      </c>
      <c r="F424" s="2"/>
      <c r="AL424" s="30"/>
    </row>
    <row r="425" spans="1:38" ht="16.5" x14ac:dyDescent="0.4">
      <c r="A425" s="32">
        <v>2</v>
      </c>
      <c r="B425" s="34">
        <v>50780</v>
      </c>
      <c r="C425" s="142" t="str">
        <f t="shared" si="20"/>
        <v>(月)</v>
      </c>
      <c r="D425" s="29" t="s">
        <v>1</v>
      </c>
      <c r="F425" s="2"/>
      <c r="AL425" s="30"/>
    </row>
    <row r="426" spans="1:38" ht="16.5" x14ac:dyDescent="0.4">
      <c r="A426" s="32">
        <v>3</v>
      </c>
      <c r="B426" s="34">
        <v>50812</v>
      </c>
      <c r="C426" s="142" t="str">
        <f t="shared" si="20"/>
        <v>(金)</v>
      </c>
      <c r="D426" s="29" t="s">
        <v>2</v>
      </c>
      <c r="F426" s="2"/>
      <c r="AL426" s="30"/>
    </row>
    <row r="427" spans="1:38" ht="16.5" x14ac:dyDescent="0.4">
      <c r="A427" s="32">
        <v>4</v>
      </c>
      <c r="B427" s="34">
        <v>50824</v>
      </c>
      <c r="C427" s="142" t="str">
        <f t="shared" si="20"/>
        <v>(水)</v>
      </c>
      <c r="D427" s="29" t="s">
        <v>3</v>
      </c>
      <c r="F427" s="2"/>
      <c r="AL427" s="30"/>
    </row>
    <row r="428" spans="1:38" ht="16.5" x14ac:dyDescent="0.4">
      <c r="A428" s="32">
        <v>5</v>
      </c>
      <c r="B428" s="34">
        <v>50850</v>
      </c>
      <c r="C428" s="142" t="str">
        <f t="shared" si="20"/>
        <v>(月)</v>
      </c>
      <c r="D428" s="29" t="s">
        <v>4</v>
      </c>
      <c r="F428" s="2"/>
      <c r="AL428" s="30"/>
    </row>
    <row r="429" spans="1:38" ht="16.5" x14ac:dyDescent="0.4">
      <c r="A429" s="32">
        <v>6</v>
      </c>
      <c r="B429" s="34">
        <v>50889</v>
      </c>
      <c r="C429" s="142" t="str">
        <f t="shared" si="20"/>
        <v>(金)</v>
      </c>
      <c r="D429" s="29" t="s">
        <v>5</v>
      </c>
      <c r="F429" s="2"/>
      <c r="AL429" s="30"/>
    </row>
    <row r="430" spans="1:38" ht="16.5" x14ac:dyDescent="0.4">
      <c r="A430" s="32">
        <v>7</v>
      </c>
      <c r="B430" s="34">
        <v>50893</v>
      </c>
      <c r="C430" s="142" t="str">
        <f t="shared" si="20"/>
        <v>(火)</v>
      </c>
      <c r="D430" s="29" t="s">
        <v>6</v>
      </c>
      <c r="F430" s="2"/>
      <c r="AL430" s="30"/>
    </row>
    <row r="431" spans="1:38" ht="16.5" x14ac:dyDescent="0.4">
      <c r="A431" s="32">
        <v>8</v>
      </c>
      <c r="B431" s="34">
        <v>50894</v>
      </c>
      <c r="C431" s="142" t="str">
        <f t="shared" si="20"/>
        <v>(水)</v>
      </c>
      <c r="D431" s="29" t="s">
        <v>7</v>
      </c>
      <c r="F431" s="2"/>
      <c r="AL431" s="30"/>
    </row>
    <row r="432" spans="1:38" ht="16.5" x14ac:dyDescent="0.4">
      <c r="A432" s="32">
        <v>9</v>
      </c>
      <c r="B432" s="34">
        <v>50895</v>
      </c>
      <c r="C432" s="142" t="str">
        <f t="shared" si="20"/>
        <v>(木)</v>
      </c>
      <c r="D432" s="29" t="s">
        <v>8</v>
      </c>
      <c r="F432" s="2"/>
      <c r="AL432" s="30"/>
    </row>
    <row r="433" spans="1:38" ht="16.5" x14ac:dyDescent="0.4">
      <c r="A433" s="32">
        <v>10</v>
      </c>
      <c r="B433" s="34">
        <v>50969</v>
      </c>
      <c r="C433" s="142" t="str">
        <f t="shared" si="20"/>
        <v>(月)</v>
      </c>
      <c r="D433" s="29" t="s">
        <v>9</v>
      </c>
      <c r="F433" s="2"/>
      <c r="AL433" s="30"/>
    </row>
    <row r="434" spans="1:38" ht="16.5" x14ac:dyDescent="0.4">
      <c r="A434" s="32">
        <v>11</v>
      </c>
      <c r="B434" s="34">
        <v>50993</v>
      </c>
      <c r="C434" s="142" t="str">
        <f t="shared" si="20"/>
        <v>(木)</v>
      </c>
      <c r="D434" s="29" t="s">
        <v>10</v>
      </c>
      <c r="F434" s="2"/>
      <c r="AL434" s="30"/>
    </row>
    <row r="435" spans="1:38" ht="16.5" x14ac:dyDescent="0.4">
      <c r="A435" s="32">
        <v>12</v>
      </c>
      <c r="B435" s="34">
        <v>51032</v>
      </c>
      <c r="C435" s="142" t="str">
        <f t="shared" si="20"/>
        <v>(月)</v>
      </c>
      <c r="D435" s="29" t="s">
        <v>11</v>
      </c>
      <c r="F435" s="2"/>
      <c r="AL435" s="30"/>
    </row>
    <row r="436" spans="1:38" ht="16.5" x14ac:dyDescent="0.4">
      <c r="A436" s="32">
        <v>13</v>
      </c>
      <c r="B436" s="34">
        <v>51036</v>
      </c>
      <c r="C436" s="142" t="str">
        <f t="shared" si="20"/>
        <v>(金)</v>
      </c>
      <c r="D436" s="29" t="s">
        <v>12</v>
      </c>
      <c r="F436" s="2"/>
      <c r="AL436" s="30"/>
    </row>
    <row r="437" spans="1:38" ht="16.5" x14ac:dyDescent="0.4">
      <c r="A437" s="32">
        <v>14</v>
      </c>
      <c r="B437" s="34">
        <v>51053</v>
      </c>
      <c r="C437" s="142" t="str">
        <f t="shared" si="20"/>
        <v>(月)</v>
      </c>
      <c r="D437" s="29" t="s">
        <v>13</v>
      </c>
      <c r="F437" s="2"/>
      <c r="AL437" s="30"/>
    </row>
    <row r="438" spans="1:38" ht="16.5" x14ac:dyDescent="0.4">
      <c r="A438" s="32">
        <v>15</v>
      </c>
      <c r="B438" s="34">
        <v>51077</v>
      </c>
      <c r="C438" s="142" t="str">
        <f t="shared" si="20"/>
        <v>(木)</v>
      </c>
      <c r="D438" s="29" t="s">
        <v>14</v>
      </c>
      <c r="F438" s="2"/>
      <c r="AL438" s="30"/>
    </row>
    <row r="439" spans="1:38" ht="16.5" x14ac:dyDescent="0.4">
      <c r="A439" s="32">
        <v>16</v>
      </c>
      <c r="B439" s="34">
        <v>51097</v>
      </c>
      <c r="C439" s="142" t="str">
        <f t="shared" si="20"/>
        <v>(水)</v>
      </c>
      <c r="D439" s="29" t="s">
        <v>15</v>
      </c>
      <c r="F439" s="2"/>
      <c r="AL439" s="30"/>
    </row>
    <row r="440" spans="1:38" ht="16.5" x14ac:dyDescent="0.4">
      <c r="A440" s="37"/>
      <c r="B440" s="34">
        <v>51135</v>
      </c>
      <c r="C440" s="142" t="str">
        <f>TEXT(B440,"(aaa)")</f>
        <v>(土)</v>
      </c>
      <c r="D440" s="19" t="s">
        <v>81</v>
      </c>
      <c r="F440" s="2"/>
      <c r="AL440" s="30"/>
    </row>
    <row r="441" spans="1:38" ht="16.5" x14ac:dyDescent="0.4">
      <c r="A441" s="32">
        <v>1</v>
      </c>
      <c r="B441" s="34">
        <v>51136</v>
      </c>
      <c r="C441" s="142" t="str">
        <f t="shared" si="20"/>
        <v>(日)</v>
      </c>
      <c r="D441" s="29" t="s">
        <v>0</v>
      </c>
      <c r="F441" s="2"/>
      <c r="AL441" s="30"/>
    </row>
    <row r="442" spans="1:38" ht="16.5" x14ac:dyDescent="0.4">
      <c r="A442" s="32">
        <v>2</v>
      </c>
      <c r="B442" s="34">
        <v>51137</v>
      </c>
      <c r="C442" s="142" t="str">
        <f t="shared" ref="C442:C515" si="21">TEXT(B442,"(aaa)")</f>
        <v>(月)</v>
      </c>
      <c r="D442" s="38" t="s">
        <v>49</v>
      </c>
      <c r="F442" s="2"/>
      <c r="AL442" s="30"/>
    </row>
    <row r="443" spans="1:38" ht="16.5" x14ac:dyDescent="0.4">
      <c r="A443" s="37"/>
      <c r="B443" s="34">
        <v>51138</v>
      </c>
      <c r="C443" s="142" t="str">
        <f t="shared" si="21"/>
        <v>(火)</v>
      </c>
      <c r="D443" s="19" t="s">
        <v>79</v>
      </c>
      <c r="F443" s="2"/>
      <c r="AL443" s="30"/>
    </row>
    <row r="444" spans="1:38" ht="16.5" x14ac:dyDescent="0.4">
      <c r="A444" s="32">
        <v>3</v>
      </c>
      <c r="B444" s="34">
        <v>51144</v>
      </c>
      <c r="C444" s="142" t="str">
        <f t="shared" si="21"/>
        <v>(月)</v>
      </c>
      <c r="D444" s="29" t="s">
        <v>1</v>
      </c>
      <c r="F444" s="2"/>
      <c r="AL444" s="30"/>
    </row>
    <row r="445" spans="1:38" ht="16.5" x14ac:dyDescent="0.4">
      <c r="A445" s="32">
        <v>4</v>
      </c>
      <c r="B445" s="34">
        <v>51177</v>
      </c>
      <c r="C445" s="142" t="str">
        <f t="shared" si="21"/>
        <v>(土)</v>
      </c>
      <c r="D445" s="29" t="s">
        <v>2</v>
      </c>
      <c r="F445" s="2"/>
      <c r="AL445" s="30"/>
    </row>
    <row r="446" spans="1:38" ht="16.5" x14ac:dyDescent="0.4">
      <c r="A446" s="32">
        <v>5</v>
      </c>
      <c r="B446" s="34">
        <v>51189</v>
      </c>
      <c r="C446" s="142" t="str">
        <f t="shared" si="21"/>
        <v>(木)</v>
      </c>
      <c r="D446" s="29" t="s">
        <v>3</v>
      </c>
      <c r="F446" s="2"/>
      <c r="AL446" s="30"/>
    </row>
    <row r="447" spans="1:38" ht="16.5" x14ac:dyDescent="0.4">
      <c r="A447" s="32">
        <v>6</v>
      </c>
      <c r="B447" s="34">
        <v>51215</v>
      </c>
      <c r="C447" s="142" t="str">
        <f t="shared" si="21"/>
        <v>(火)</v>
      </c>
      <c r="D447" s="29" t="s">
        <v>4</v>
      </c>
      <c r="F447" s="2"/>
      <c r="AL447" s="30"/>
    </row>
    <row r="448" spans="1:38" ht="16.5" x14ac:dyDescent="0.4">
      <c r="A448" s="32">
        <v>7</v>
      </c>
      <c r="B448" s="34">
        <v>51255</v>
      </c>
      <c r="C448" s="142" t="str">
        <f t="shared" si="21"/>
        <v>(日)</v>
      </c>
      <c r="D448" s="29" t="s">
        <v>5</v>
      </c>
      <c r="F448" s="2"/>
      <c r="AL448" s="30"/>
    </row>
    <row r="449" spans="1:38" ht="16.5" x14ac:dyDescent="0.4">
      <c r="A449" s="32">
        <v>8</v>
      </c>
      <c r="B449" s="34">
        <v>51256</v>
      </c>
      <c r="C449" s="142" t="str">
        <f t="shared" si="21"/>
        <v>(月)</v>
      </c>
      <c r="D449" s="38" t="s">
        <v>49</v>
      </c>
      <c r="F449" s="2"/>
      <c r="AL449" s="30"/>
    </row>
    <row r="450" spans="1:38" ht="16.5" x14ac:dyDescent="0.4">
      <c r="A450" s="32">
        <v>9</v>
      </c>
      <c r="B450" s="34">
        <v>51259</v>
      </c>
      <c r="C450" s="142" t="str">
        <f t="shared" si="21"/>
        <v>(木)</v>
      </c>
      <c r="D450" s="29" t="s">
        <v>6</v>
      </c>
      <c r="F450" s="2"/>
      <c r="AL450" s="30"/>
    </row>
    <row r="451" spans="1:38" ht="16.5" x14ac:dyDescent="0.4">
      <c r="A451" s="32">
        <v>10</v>
      </c>
      <c r="B451" s="34">
        <v>51260</v>
      </c>
      <c r="C451" s="142" t="str">
        <f t="shared" si="21"/>
        <v>(金)</v>
      </c>
      <c r="D451" s="29" t="s">
        <v>7</v>
      </c>
      <c r="F451" s="2"/>
      <c r="AL451" s="30"/>
    </row>
    <row r="452" spans="1:38" ht="16.5" x14ac:dyDescent="0.4">
      <c r="A452" s="32">
        <v>11</v>
      </c>
      <c r="B452" s="34">
        <v>51261</v>
      </c>
      <c r="C452" s="142" t="str">
        <f t="shared" si="21"/>
        <v>(土)</v>
      </c>
      <c r="D452" s="29" t="s">
        <v>8</v>
      </c>
      <c r="F452" s="2"/>
      <c r="AL452" s="30"/>
    </row>
    <row r="453" spans="1:38" ht="16.5" x14ac:dyDescent="0.4">
      <c r="A453" s="32">
        <v>12</v>
      </c>
      <c r="B453" s="34">
        <v>51333</v>
      </c>
      <c r="C453" s="142" t="str">
        <f t="shared" si="21"/>
        <v>(月)</v>
      </c>
      <c r="D453" s="29" t="s">
        <v>9</v>
      </c>
      <c r="F453" s="2"/>
      <c r="AL453" s="30"/>
    </row>
    <row r="454" spans="1:38" ht="16.5" x14ac:dyDescent="0.4">
      <c r="A454" s="32">
        <v>13</v>
      </c>
      <c r="B454" s="34">
        <v>51359</v>
      </c>
      <c r="C454" s="142" t="str">
        <f t="shared" si="21"/>
        <v>(土)</v>
      </c>
      <c r="D454" s="29" t="s">
        <v>10</v>
      </c>
      <c r="F454" s="2"/>
      <c r="AL454" s="30"/>
    </row>
    <row r="455" spans="1:38" ht="16.5" x14ac:dyDescent="0.4">
      <c r="A455" s="32">
        <v>14</v>
      </c>
      <c r="B455" s="34">
        <v>51396</v>
      </c>
      <c r="C455" s="142" t="str">
        <f t="shared" si="21"/>
        <v>(月)</v>
      </c>
      <c r="D455" s="29" t="s">
        <v>11</v>
      </c>
      <c r="F455" s="2"/>
      <c r="AL455" s="30"/>
    </row>
    <row r="456" spans="1:38" ht="16.5" x14ac:dyDescent="0.4">
      <c r="A456" s="32">
        <v>15</v>
      </c>
      <c r="B456" s="34">
        <v>51401</v>
      </c>
      <c r="C456" s="142" t="str">
        <f t="shared" si="21"/>
        <v>(土)</v>
      </c>
      <c r="D456" s="29" t="s">
        <v>12</v>
      </c>
      <c r="F456" s="2"/>
      <c r="AL456" s="30"/>
    </row>
    <row r="457" spans="1:38" ht="16.5" x14ac:dyDescent="0.4">
      <c r="A457" s="32">
        <v>16</v>
      </c>
      <c r="B457" s="34">
        <v>51417</v>
      </c>
      <c r="C457" s="142" t="str">
        <f t="shared" si="21"/>
        <v>(月)</v>
      </c>
      <c r="D457" s="29" t="s">
        <v>13</v>
      </c>
      <c r="F457" s="2"/>
      <c r="AL457" s="30"/>
    </row>
    <row r="458" spans="1:38" ht="16.5" x14ac:dyDescent="0.4">
      <c r="A458" s="32">
        <v>17</v>
      </c>
      <c r="B458" s="34">
        <v>51443</v>
      </c>
      <c r="C458" s="142" t="str">
        <f t="shared" si="21"/>
        <v>(土)</v>
      </c>
      <c r="D458" s="29" t="s">
        <v>14</v>
      </c>
      <c r="F458" s="2"/>
      <c r="AL458" s="30"/>
    </row>
    <row r="459" spans="1:38" ht="16.5" x14ac:dyDescent="0.4">
      <c r="A459" s="32">
        <v>18</v>
      </c>
      <c r="B459" s="34">
        <v>51463</v>
      </c>
      <c r="C459" s="142" t="str">
        <f t="shared" si="21"/>
        <v>(金)</v>
      </c>
      <c r="D459" s="29" t="s">
        <v>15</v>
      </c>
      <c r="F459" s="2"/>
      <c r="AL459" s="30"/>
    </row>
    <row r="460" spans="1:38" ht="16.5" x14ac:dyDescent="0.4">
      <c r="A460" s="37"/>
      <c r="B460" s="34">
        <v>51501</v>
      </c>
      <c r="C460" s="142" t="str">
        <f t="shared" si="21"/>
        <v>(月)</v>
      </c>
      <c r="D460" s="19" t="s">
        <v>81</v>
      </c>
      <c r="F460" s="2"/>
      <c r="AL460" s="30"/>
    </row>
    <row r="461" spans="1:38" ht="16.5" x14ac:dyDescent="0.4">
      <c r="A461" s="32">
        <v>1</v>
      </c>
      <c r="B461" s="34">
        <v>51502</v>
      </c>
      <c r="C461" s="142" t="str">
        <f t="shared" si="21"/>
        <v>(火)</v>
      </c>
      <c r="D461" s="29" t="s">
        <v>0</v>
      </c>
      <c r="F461" s="2"/>
      <c r="AL461" s="30"/>
    </row>
    <row r="462" spans="1:38" ht="16.5" x14ac:dyDescent="0.4">
      <c r="A462" s="37"/>
      <c r="B462" s="34">
        <v>51503</v>
      </c>
      <c r="C462" s="142" t="str">
        <f t="shared" si="21"/>
        <v>(水)</v>
      </c>
      <c r="D462" s="19" t="s">
        <v>79</v>
      </c>
      <c r="F462" s="2"/>
      <c r="AL462" s="30"/>
    </row>
    <row r="463" spans="1:38" ht="16.5" x14ac:dyDescent="0.4">
      <c r="A463" s="37"/>
      <c r="B463" s="34">
        <v>51504</v>
      </c>
      <c r="C463" s="142" t="str">
        <f t="shared" si="21"/>
        <v>(木)</v>
      </c>
      <c r="D463" s="19" t="s">
        <v>79</v>
      </c>
      <c r="F463" s="2"/>
      <c r="AL463" s="30"/>
    </row>
    <row r="464" spans="1:38" ht="16.5" x14ac:dyDescent="0.4">
      <c r="A464" s="32">
        <v>2</v>
      </c>
      <c r="B464" s="34">
        <v>51515</v>
      </c>
      <c r="C464" s="142" t="str">
        <f t="shared" si="21"/>
        <v>(月)</v>
      </c>
      <c r="D464" s="29" t="s">
        <v>1</v>
      </c>
      <c r="F464" s="2"/>
      <c r="AL464" s="30"/>
    </row>
    <row r="465" spans="1:38" ht="16.5" x14ac:dyDescent="0.4">
      <c r="A465" s="32">
        <v>3</v>
      </c>
      <c r="B465" s="34">
        <v>51543</v>
      </c>
      <c r="C465" s="142" t="str">
        <f t="shared" si="21"/>
        <v>(月)</v>
      </c>
      <c r="D465" s="29" t="s">
        <v>2</v>
      </c>
      <c r="F465" s="2"/>
      <c r="AL465" s="30"/>
    </row>
    <row r="466" spans="1:38" ht="16.5" x14ac:dyDescent="0.4">
      <c r="A466" s="32">
        <v>4</v>
      </c>
      <c r="B466" s="34">
        <v>51555</v>
      </c>
      <c r="C466" s="142" t="str">
        <f t="shared" si="21"/>
        <v>(土)</v>
      </c>
      <c r="D466" s="29" t="s">
        <v>3</v>
      </c>
      <c r="F466" s="2"/>
      <c r="AL466" s="30"/>
    </row>
    <row r="467" spans="1:38" ht="16.5" x14ac:dyDescent="0.4">
      <c r="A467" s="32">
        <v>5</v>
      </c>
      <c r="B467" s="34">
        <v>51580</v>
      </c>
      <c r="C467" s="142" t="str">
        <f t="shared" si="21"/>
        <v>(水)</v>
      </c>
      <c r="D467" s="29" t="s">
        <v>4</v>
      </c>
      <c r="F467" s="2"/>
      <c r="AL467" s="30"/>
    </row>
    <row r="468" spans="1:38" ht="16.5" x14ac:dyDescent="0.4">
      <c r="A468" s="32">
        <v>6</v>
      </c>
      <c r="B468" s="34">
        <v>51620</v>
      </c>
      <c r="C468" s="142" t="str">
        <f t="shared" si="21"/>
        <v>(月)</v>
      </c>
      <c r="D468" s="29" t="s">
        <v>5</v>
      </c>
      <c r="F468" s="2"/>
      <c r="AL468" s="30"/>
    </row>
    <row r="469" spans="1:38" ht="16.5" x14ac:dyDescent="0.4">
      <c r="A469" s="32">
        <v>7</v>
      </c>
      <c r="B469" s="34">
        <v>51624</v>
      </c>
      <c r="C469" s="142" t="str">
        <f t="shared" si="21"/>
        <v>(金)</v>
      </c>
      <c r="D469" s="29" t="s">
        <v>6</v>
      </c>
      <c r="F469" s="2"/>
      <c r="AL469" s="30"/>
    </row>
    <row r="470" spans="1:38" ht="16.5" x14ac:dyDescent="0.4">
      <c r="A470" s="32">
        <v>8</v>
      </c>
      <c r="B470" s="34">
        <v>51625</v>
      </c>
      <c r="C470" s="142" t="str">
        <f t="shared" si="21"/>
        <v>(土)</v>
      </c>
      <c r="D470" s="29" t="s">
        <v>7</v>
      </c>
      <c r="F470" s="2"/>
      <c r="AL470" s="30"/>
    </row>
    <row r="471" spans="1:38" ht="16.5" x14ac:dyDescent="0.4">
      <c r="A471" s="32">
        <v>9</v>
      </c>
      <c r="B471" s="34">
        <v>51626</v>
      </c>
      <c r="C471" s="142" t="str">
        <f t="shared" si="21"/>
        <v>(日)</v>
      </c>
      <c r="D471" s="29" t="s">
        <v>8</v>
      </c>
      <c r="F471" s="2"/>
      <c r="AL471" s="30"/>
    </row>
    <row r="472" spans="1:38" ht="16.5" x14ac:dyDescent="0.4">
      <c r="A472" s="32">
        <v>10</v>
      </c>
      <c r="B472" s="34">
        <v>51627</v>
      </c>
      <c r="C472" s="142" t="str">
        <f t="shared" si="21"/>
        <v>(月)</v>
      </c>
      <c r="D472" s="38" t="s">
        <v>49</v>
      </c>
      <c r="F472" s="2"/>
      <c r="AL472" s="30"/>
    </row>
    <row r="473" spans="1:38" ht="16.5" x14ac:dyDescent="0.4">
      <c r="A473" s="32">
        <v>11</v>
      </c>
      <c r="B473" s="34">
        <v>51697</v>
      </c>
      <c r="C473" s="142" t="str">
        <f t="shared" si="21"/>
        <v>(月)</v>
      </c>
      <c r="D473" s="29" t="s">
        <v>9</v>
      </c>
      <c r="F473" s="2"/>
      <c r="AL473" s="30"/>
    </row>
    <row r="474" spans="1:38" ht="16.5" x14ac:dyDescent="0.4">
      <c r="A474" s="32">
        <v>12</v>
      </c>
      <c r="B474" s="34">
        <v>51724</v>
      </c>
      <c r="C474" s="142" t="str">
        <f t="shared" si="21"/>
        <v>(日)</v>
      </c>
      <c r="D474" s="29" t="s">
        <v>10</v>
      </c>
      <c r="F474" s="2"/>
      <c r="AL474" s="30"/>
    </row>
    <row r="475" spans="1:38" ht="16.5" x14ac:dyDescent="0.4">
      <c r="A475" s="32">
        <v>13</v>
      </c>
      <c r="B475" s="34">
        <v>51725</v>
      </c>
      <c r="C475" s="142" t="str">
        <f t="shared" si="21"/>
        <v>(月)</v>
      </c>
      <c r="D475" s="38" t="s">
        <v>49</v>
      </c>
      <c r="F475" s="2"/>
      <c r="AL475" s="30"/>
    </row>
    <row r="476" spans="1:38" ht="16.5" x14ac:dyDescent="0.4">
      <c r="A476" s="32">
        <v>14</v>
      </c>
      <c r="B476" s="34">
        <v>51760</v>
      </c>
      <c r="C476" s="142" t="str">
        <f t="shared" si="21"/>
        <v>(月)</v>
      </c>
      <c r="D476" s="29" t="s">
        <v>11</v>
      </c>
      <c r="F476" s="2"/>
      <c r="AL476" s="30"/>
    </row>
    <row r="477" spans="1:38" ht="16.5" x14ac:dyDescent="0.4">
      <c r="A477" s="32">
        <v>15</v>
      </c>
      <c r="B477" s="34">
        <v>51767</v>
      </c>
      <c r="C477" s="142" t="str">
        <f t="shared" si="21"/>
        <v>(月)</v>
      </c>
      <c r="D477" s="29" t="s">
        <v>12</v>
      </c>
      <c r="F477" s="2"/>
      <c r="AL477" s="30"/>
    </row>
    <row r="478" spans="1:38" ht="16.5" x14ac:dyDescent="0.4">
      <c r="A478" s="32">
        <v>16</v>
      </c>
      <c r="B478" s="34">
        <v>51788</v>
      </c>
      <c r="C478" s="142" t="str">
        <f t="shared" si="21"/>
        <v>(月)</v>
      </c>
      <c r="D478" s="29" t="s">
        <v>13</v>
      </c>
      <c r="F478" s="2"/>
      <c r="AL478" s="30"/>
    </row>
    <row r="479" spans="1:38" ht="16.5" x14ac:dyDescent="0.4">
      <c r="A479" s="32">
        <v>17</v>
      </c>
      <c r="B479" s="34">
        <v>51808</v>
      </c>
      <c r="C479" s="142" t="str">
        <f t="shared" si="21"/>
        <v>(日)</v>
      </c>
      <c r="D479" s="29" t="s">
        <v>14</v>
      </c>
      <c r="F479" s="2"/>
      <c r="AL479" s="30"/>
    </row>
    <row r="480" spans="1:38" ht="16.5" x14ac:dyDescent="0.4">
      <c r="A480" s="32">
        <v>18</v>
      </c>
      <c r="B480" s="34">
        <v>51809</v>
      </c>
      <c r="C480" s="142" t="str">
        <f t="shared" si="21"/>
        <v>(月)</v>
      </c>
      <c r="D480" s="38" t="s">
        <v>49</v>
      </c>
      <c r="F480" s="2"/>
      <c r="AL480" s="30"/>
    </row>
    <row r="481" spans="1:38" ht="16.5" x14ac:dyDescent="0.4">
      <c r="A481" s="32">
        <v>19</v>
      </c>
      <c r="B481" s="34">
        <v>51828</v>
      </c>
      <c r="C481" s="142" t="str">
        <f t="shared" si="21"/>
        <v>(土)</v>
      </c>
      <c r="D481" s="29" t="s">
        <v>15</v>
      </c>
      <c r="F481" s="2"/>
      <c r="AL481" s="30"/>
    </row>
    <row r="482" spans="1:38" ht="16.5" x14ac:dyDescent="0.4">
      <c r="A482" s="37"/>
      <c r="B482" s="34">
        <v>51866</v>
      </c>
      <c r="C482" s="142" t="str">
        <f>TEXT(B482,"(aaa)")</f>
        <v>(火)</v>
      </c>
      <c r="D482" s="19" t="s">
        <v>81</v>
      </c>
      <c r="F482" s="2"/>
      <c r="AL482" s="30"/>
    </row>
    <row r="483" spans="1:38" ht="16.5" x14ac:dyDescent="0.4">
      <c r="A483" s="32">
        <v>1</v>
      </c>
      <c r="B483" s="34">
        <v>51867</v>
      </c>
      <c r="C483" s="142" t="str">
        <f t="shared" si="21"/>
        <v>(水)</v>
      </c>
      <c r="D483" s="29" t="s">
        <v>0</v>
      </c>
      <c r="F483" s="2"/>
      <c r="AL483" s="30"/>
    </row>
    <row r="484" spans="1:38" ht="16.5" x14ac:dyDescent="0.4">
      <c r="A484" s="37"/>
      <c r="B484" s="34">
        <v>51868</v>
      </c>
      <c r="C484" s="142" t="str">
        <f t="shared" si="21"/>
        <v>(木)</v>
      </c>
      <c r="D484" s="19" t="s">
        <v>79</v>
      </c>
      <c r="F484" s="2"/>
      <c r="AL484" s="30"/>
    </row>
    <row r="485" spans="1:38" ht="16.5" x14ac:dyDescent="0.4">
      <c r="A485" s="37"/>
      <c r="B485" s="34">
        <v>51869</v>
      </c>
      <c r="C485" s="142" t="str">
        <f t="shared" si="21"/>
        <v>(金)</v>
      </c>
      <c r="D485" s="19" t="s">
        <v>79</v>
      </c>
      <c r="F485" s="2"/>
      <c r="AL485" s="30"/>
    </row>
    <row r="486" spans="1:38" ht="16.5" x14ac:dyDescent="0.4">
      <c r="A486" s="32">
        <v>2</v>
      </c>
      <c r="B486" s="34">
        <v>51879</v>
      </c>
      <c r="C486" s="142" t="str">
        <f t="shared" si="21"/>
        <v>(月)</v>
      </c>
      <c r="D486" s="29" t="s">
        <v>1</v>
      </c>
      <c r="F486" s="2"/>
      <c r="AL486" s="30"/>
    </row>
    <row r="487" spans="1:38" ht="16.5" x14ac:dyDescent="0.4">
      <c r="A487" s="32">
        <v>3</v>
      </c>
      <c r="B487" s="34">
        <v>51908</v>
      </c>
      <c r="C487" s="142" t="str">
        <f t="shared" si="21"/>
        <v>(火)</v>
      </c>
      <c r="D487" s="29" t="s">
        <v>2</v>
      </c>
      <c r="F487" s="2"/>
      <c r="AL487" s="30"/>
    </row>
    <row r="488" spans="1:38" ht="16.5" x14ac:dyDescent="0.4">
      <c r="A488" s="32">
        <v>4</v>
      </c>
      <c r="B488" s="34">
        <v>51920</v>
      </c>
      <c r="C488" s="142" t="str">
        <f t="shared" si="21"/>
        <v>(日)</v>
      </c>
      <c r="D488" s="29" t="s">
        <v>3</v>
      </c>
      <c r="F488" s="2"/>
      <c r="AL488" s="30"/>
    </row>
    <row r="489" spans="1:38" ht="16.5" x14ac:dyDescent="0.4">
      <c r="A489" s="32">
        <v>5</v>
      </c>
      <c r="B489" s="34">
        <v>51921</v>
      </c>
      <c r="C489" s="142" t="str">
        <f t="shared" si="21"/>
        <v>(月)</v>
      </c>
      <c r="D489" s="38" t="s">
        <v>49</v>
      </c>
      <c r="F489" s="2"/>
      <c r="AL489" s="30"/>
    </row>
    <row r="490" spans="1:38" ht="16.5" x14ac:dyDescent="0.4">
      <c r="A490" s="32">
        <v>6</v>
      </c>
      <c r="B490" s="34">
        <v>51945</v>
      </c>
      <c r="C490" s="142" t="str">
        <f t="shared" si="21"/>
        <v>(木)</v>
      </c>
      <c r="D490" s="29" t="s">
        <v>4</v>
      </c>
      <c r="F490" s="2"/>
      <c r="AL490" s="30"/>
    </row>
    <row r="491" spans="1:38" ht="16.5" x14ac:dyDescent="0.4">
      <c r="A491" s="32">
        <v>7</v>
      </c>
      <c r="B491" s="34">
        <v>51985</v>
      </c>
      <c r="C491" s="142" t="str">
        <f t="shared" si="21"/>
        <v>(火)</v>
      </c>
      <c r="D491" s="29" t="s">
        <v>5</v>
      </c>
      <c r="F491" s="2"/>
      <c r="AL491" s="30"/>
    </row>
    <row r="492" spans="1:38" ht="16.5" x14ac:dyDescent="0.4">
      <c r="A492" s="32">
        <v>8</v>
      </c>
      <c r="B492" s="34">
        <v>51989</v>
      </c>
      <c r="C492" s="142" t="str">
        <f t="shared" si="21"/>
        <v>(土)</v>
      </c>
      <c r="D492" s="29" t="s">
        <v>6</v>
      </c>
      <c r="F492" s="2"/>
      <c r="AL492" s="30"/>
    </row>
    <row r="493" spans="1:38" ht="16.5" x14ac:dyDescent="0.4">
      <c r="A493" s="32">
        <v>9</v>
      </c>
      <c r="B493" s="34">
        <v>51990</v>
      </c>
      <c r="C493" s="142" t="str">
        <f t="shared" si="21"/>
        <v>(日)</v>
      </c>
      <c r="D493" s="29" t="s">
        <v>7</v>
      </c>
      <c r="F493" s="2"/>
      <c r="AL493" s="30"/>
    </row>
    <row r="494" spans="1:38" ht="16.5" x14ac:dyDescent="0.4">
      <c r="A494" s="32">
        <v>10</v>
      </c>
      <c r="B494" s="34">
        <v>51991</v>
      </c>
      <c r="C494" s="142" t="str">
        <f t="shared" si="21"/>
        <v>(月)</v>
      </c>
      <c r="D494" s="29" t="s">
        <v>8</v>
      </c>
      <c r="F494" s="2"/>
      <c r="AL494" s="30"/>
    </row>
    <row r="495" spans="1:38" ht="16.5" x14ac:dyDescent="0.4">
      <c r="A495" s="32">
        <v>11</v>
      </c>
      <c r="B495" s="34">
        <v>51992</v>
      </c>
      <c r="C495" s="142" t="str">
        <f t="shared" si="21"/>
        <v>(火)</v>
      </c>
      <c r="D495" s="38" t="s">
        <v>49</v>
      </c>
      <c r="F495" s="2"/>
      <c r="AL495" s="30"/>
    </row>
    <row r="496" spans="1:38" ht="16.5" x14ac:dyDescent="0.4">
      <c r="A496" s="32">
        <v>12</v>
      </c>
      <c r="B496" s="34">
        <v>52068</v>
      </c>
      <c r="C496" s="142" t="str">
        <f t="shared" si="21"/>
        <v>(月)</v>
      </c>
      <c r="D496" s="29" t="s">
        <v>9</v>
      </c>
      <c r="F496" s="2"/>
      <c r="AL496" s="30"/>
    </row>
    <row r="497" spans="1:38" ht="16.5" x14ac:dyDescent="0.4">
      <c r="A497" s="32">
        <v>13</v>
      </c>
      <c r="B497" s="34">
        <v>52089</v>
      </c>
      <c r="C497" s="142" t="str">
        <f t="shared" si="21"/>
        <v>(月)</v>
      </c>
      <c r="D497" s="29" t="s">
        <v>10</v>
      </c>
      <c r="F497" s="2"/>
      <c r="AL497" s="30"/>
    </row>
    <row r="498" spans="1:38" ht="16.5" x14ac:dyDescent="0.4">
      <c r="A498" s="32">
        <v>14</v>
      </c>
      <c r="B498" s="34">
        <v>52124</v>
      </c>
      <c r="C498" s="142" t="str">
        <f t="shared" si="21"/>
        <v>(月)</v>
      </c>
      <c r="D498" s="29" t="s">
        <v>11</v>
      </c>
      <c r="F498" s="2"/>
      <c r="AL498" s="30"/>
    </row>
    <row r="499" spans="1:38" ht="16.5" x14ac:dyDescent="0.4">
      <c r="A499" s="32">
        <v>15</v>
      </c>
      <c r="B499" s="34">
        <v>52132</v>
      </c>
      <c r="C499" s="142" t="str">
        <f t="shared" si="21"/>
        <v>(火)</v>
      </c>
      <c r="D499" s="29" t="s">
        <v>12</v>
      </c>
      <c r="F499" s="2"/>
      <c r="AL499" s="30"/>
    </row>
    <row r="500" spans="1:38" x14ac:dyDescent="0.4">
      <c r="A500" s="32">
        <v>16</v>
      </c>
      <c r="B500" s="34">
        <v>52152</v>
      </c>
      <c r="C500" s="142" t="str">
        <f t="shared" si="21"/>
        <v>(月)</v>
      </c>
      <c r="D500" s="29" t="s">
        <v>13</v>
      </c>
      <c r="AL500" s="30"/>
    </row>
    <row r="501" spans="1:38" x14ac:dyDescent="0.4">
      <c r="A501" s="32">
        <v>17</v>
      </c>
      <c r="B501" s="34">
        <v>52173</v>
      </c>
      <c r="C501" s="142" t="str">
        <f t="shared" si="21"/>
        <v>(月)</v>
      </c>
      <c r="D501" s="29" t="s">
        <v>14</v>
      </c>
      <c r="AL501" s="30"/>
    </row>
    <row r="502" spans="1:38" x14ac:dyDescent="0.4">
      <c r="A502" s="32">
        <v>18</v>
      </c>
      <c r="B502" s="34">
        <v>52193</v>
      </c>
      <c r="C502" s="142" t="str">
        <f t="shared" si="21"/>
        <v>(日)</v>
      </c>
      <c r="D502" s="29" t="s">
        <v>15</v>
      </c>
      <c r="AL502" s="30"/>
    </row>
    <row r="503" spans="1:38" x14ac:dyDescent="0.4">
      <c r="A503" s="32">
        <v>19</v>
      </c>
      <c r="B503" s="34">
        <v>52194</v>
      </c>
      <c r="C503" s="142" t="str">
        <f t="shared" si="21"/>
        <v>(月)</v>
      </c>
      <c r="D503" s="38" t="s">
        <v>49</v>
      </c>
      <c r="AL503" s="30"/>
    </row>
    <row r="504" spans="1:38" x14ac:dyDescent="0.4">
      <c r="A504" s="37"/>
      <c r="B504" s="34">
        <v>52231</v>
      </c>
      <c r="C504" s="142" t="str">
        <f t="shared" si="21"/>
        <v>(水)</v>
      </c>
      <c r="D504" s="19" t="s">
        <v>81</v>
      </c>
      <c r="AL504" s="30"/>
    </row>
    <row r="505" spans="1:38" x14ac:dyDescent="0.4">
      <c r="A505" s="32">
        <v>1</v>
      </c>
      <c r="B505" s="34">
        <v>52232</v>
      </c>
      <c r="C505" s="142" t="str">
        <f t="shared" si="21"/>
        <v>(木)</v>
      </c>
      <c r="D505" s="29" t="s">
        <v>0</v>
      </c>
      <c r="AL505" s="30"/>
    </row>
    <row r="506" spans="1:38" x14ac:dyDescent="0.4">
      <c r="A506" s="37"/>
      <c r="B506" s="34">
        <v>52233</v>
      </c>
      <c r="C506" s="142" t="str">
        <f t="shared" si="21"/>
        <v>(金)</v>
      </c>
      <c r="D506" s="19" t="s">
        <v>79</v>
      </c>
    </row>
    <row r="507" spans="1:38" x14ac:dyDescent="0.4">
      <c r="A507" s="37"/>
      <c r="B507" s="34">
        <v>52234</v>
      </c>
      <c r="C507" s="142" t="str">
        <f t="shared" si="21"/>
        <v>(土)</v>
      </c>
      <c r="D507" s="19" t="s">
        <v>79</v>
      </c>
    </row>
    <row r="508" spans="1:38" x14ac:dyDescent="0.4">
      <c r="A508" s="32">
        <v>2</v>
      </c>
      <c r="B508" s="34">
        <v>52243</v>
      </c>
      <c r="C508" s="142" t="str">
        <f t="shared" si="21"/>
        <v>(月)</v>
      </c>
      <c r="D508" s="29" t="s">
        <v>1</v>
      </c>
    </row>
    <row r="509" spans="1:38" x14ac:dyDescent="0.4">
      <c r="A509" s="32">
        <v>3</v>
      </c>
      <c r="B509" s="34">
        <v>52273</v>
      </c>
      <c r="C509" s="142" t="str">
        <f t="shared" si="21"/>
        <v>(水)</v>
      </c>
      <c r="D509" s="29" t="s">
        <v>2</v>
      </c>
    </row>
    <row r="510" spans="1:38" x14ac:dyDescent="0.4">
      <c r="A510" s="32">
        <v>4</v>
      </c>
      <c r="B510" s="34">
        <v>52285</v>
      </c>
      <c r="C510" s="142" t="str">
        <f t="shared" si="21"/>
        <v>(月)</v>
      </c>
      <c r="D510" s="29" t="s">
        <v>3</v>
      </c>
    </row>
    <row r="511" spans="1:38" x14ac:dyDescent="0.4">
      <c r="A511" s="32">
        <v>5</v>
      </c>
      <c r="B511" s="34">
        <v>52311</v>
      </c>
      <c r="C511" s="142" t="str">
        <f t="shared" si="21"/>
        <v>(土)</v>
      </c>
      <c r="D511" s="29" t="s">
        <v>4</v>
      </c>
    </row>
    <row r="512" spans="1:38" x14ac:dyDescent="0.4">
      <c r="A512" s="32">
        <v>6</v>
      </c>
      <c r="B512" s="34">
        <v>52350</v>
      </c>
      <c r="C512" s="142" t="str">
        <f t="shared" si="21"/>
        <v>(水)</v>
      </c>
      <c r="D512" s="29" t="s">
        <v>5</v>
      </c>
    </row>
    <row r="513" spans="1:4" x14ac:dyDescent="0.4">
      <c r="A513" s="32">
        <v>7</v>
      </c>
      <c r="B513" s="34">
        <v>52354</v>
      </c>
      <c r="C513" s="142" t="str">
        <f t="shared" si="21"/>
        <v>(日)</v>
      </c>
      <c r="D513" s="29" t="s">
        <v>6</v>
      </c>
    </row>
    <row r="514" spans="1:4" x14ac:dyDescent="0.4">
      <c r="A514" s="32">
        <v>8</v>
      </c>
      <c r="B514" s="34">
        <v>52355</v>
      </c>
      <c r="C514" s="142" t="str">
        <f t="shared" si="21"/>
        <v>(月)</v>
      </c>
      <c r="D514" s="29" t="s">
        <v>7</v>
      </c>
    </row>
    <row r="515" spans="1:4" x14ac:dyDescent="0.4">
      <c r="A515" s="32">
        <v>9</v>
      </c>
      <c r="B515" s="34">
        <v>52356</v>
      </c>
      <c r="C515" s="142" t="str">
        <f t="shared" si="21"/>
        <v>(火)</v>
      </c>
      <c r="D515" s="29" t="s">
        <v>8</v>
      </c>
    </row>
    <row r="516" spans="1:4" x14ac:dyDescent="0.4">
      <c r="A516" s="32">
        <v>10</v>
      </c>
      <c r="B516" s="34">
        <v>52357</v>
      </c>
      <c r="C516" s="142" t="str">
        <f t="shared" ref="C516:C562" si="22">TEXT(B516,"(aaa)")</f>
        <v>(水)</v>
      </c>
      <c r="D516" s="38" t="s">
        <v>49</v>
      </c>
    </row>
    <row r="517" spans="1:4" x14ac:dyDescent="0.4">
      <c r="A517" s="32">
        <v>11</v>
      </c>
      <c r="B517" s="34">
        <v>52432</v>
      </c>
      <c r="C517" s="142" t="str">
        <f t="shared" si="22"/>
        <v>(月)</v>
      </c>
      <c r="D517" s="29" t="s">
        <v>9</v>
      </c>
    </row>
    <row r="518" spans="1:4" x14ac:dyDescent="0.4">
      <c r="A518" s="32">
        <v>12</v>
      </c>
      <c r="B518" s="34">
        <v>52454</v>
      </c>
      <c r="C518" s="142" t="str">
        <f t="shared" si="22"/>
        <v>(火)</v>
      </c>
      <c r="D518" s="29" t="s">
        <v>10</v>
      </c>
    </row>
    <row r="519" spans="1:4" x14ac:dyDescent="0.4">
      <c r="A519" s="32">
        <v>13</v>
      </c>
      <c r="B519" s="34">
        <v>52495</v>
      </c>
      <c r="C519" s="142" t="str">
        <f t="shared" si="22"/>
        <v>(月)</v>
      </c>
      <c r="D519" s="29" t="s">
        <v>11</v>
      </c>
    </row>
    <row r="520" spans="1:4" x14ac:dyDescent="0.4">
      <c r="A520" s="32">
        <v>14</v>
      </c>
      <c r="B520" s="34">
        <v>52496</v>
      </c>
      <c r="C520" s="142" t="str">
        <f t="shared" si="22"/>
        <v>(火)</v>
      </c>
      <c r="D520" s="39" t="s">
        <v>42</v>
      </c>
    </row>
    <row r="521" spans="1:4" x14ac:dyDescent="0.4">
      <c r="A521" s="32">
        <v>15</v>
      </c>
      <c r="B521" s="34">
        <v>52497</v>
      </c>
      <c r="C521" s="142" t="str">
        <f t="shared" si="22"/>
        <v>(水)</v>
      </c>
      <c r="D521" s="29" t="s">
        <v>12</v>
      </c>
    </row>
    <row r="522" spans="1:4" x14ac:dyDescent="0.4">
      <c r="A522" s="32">
        <v>16</v>
      </c>
      <c r="B522" s="34">
        <v>52516</v>
      </c>
      <c r="C522" s="142" t="str">
        <f t="shared" si="22"/>
        <v>(月)</v>
      </c>
      <c r="D522" s="29" t="s">
        <v>13</v>
      </c>
    </row>
    <row r="523" spans="1:4" x14ac:dyDescent="0.4">
      <c r="A523" s="32">
        <v>17</v>
      </c>
      <c r="B523" s="34">
        <v>52538</v>
      </c>
      <c r="C523" s="142" t="str">
        <f t="shared" si="22"/>
        <v>(火)</v>
      </c>
      <c r="D523" s="29" t="s">
        <v>14</v>
      </c>
    </row>
    <row r="524" spans="1:4" x14ac:dyDescent="0.4">
      <c r="A524" s="32">
        <v>18</v>
      </c>
      <c r="B524" s="34">
        <v>52558</v>
      </c>
      <c r="C524" s="142" t="str">
        <f t="shared" si="22"/>
        <v>(月)</v>
      </c>
      <c r="D524" s="29" t="s">
        <v>15</v>
      </c>
    </row>
    <row r="525" spans="1:4" x14ac:dyDescent="0.4">
      <c r="A525" s="37"/>
      <c r="B525" s="34">
        <v>52596</v>
      </c>
      <c r="C525" s="142" t="str">
        <f t="shared" si="22"/>
        <v>(木)</v>
      </c>
      <c r="D525" s="19" t="s">
        <v>81</v>
      </c>
    </row>
    <row r="526" spans="1:4" x14ac:dyDescent="0.4">
      <c r="A526" s="32">
        <v>1</v>
      </c>
      <c r="B526" s="34">
        <v>52597</v>
      </c>
      <c r="C526" s="142" t="str">
        <f t="shared" si="22"/>
        <v>(金)</v>
      </c>
      <c r="D526" s="29" t="s">
        <v>0</v>
      </c>
    </row>
    <row r="527" spans="1:4" x14ac:dyDescent="0.4">
      <c r="A527" s="32"/>
      <c r="B527" s="34">
        <v>52598</v>
      </c>
      <c r="C527" s="142" t="str">
        <f t="shared" si="22"/>
        <v>(土)</v>
      </c>
      <c r="D527" s="19" t="s">
        <v>79</v>
      </c>
    </row>
    <row r="528" spans="1:4" x14ac:dyDescent="0.4">
      <c r="A528" s="32"/>
      <c r="B528" s="34">
        <v>52599</v>
      </c>
      <c r="C528" s="142" t="str">
        <f t="shared" si="22"/>
        <v>(日)</v>
      </c>
      <c r="D528" s="19" t="s">
        <v>79</v>
      </c>
    </row>
    <row r="529" spans="1:4" x14ac:dyDescent="0.4">
      <c r="A529" s="32">
        <v>2</v>
      </c>
      <c r="B529" s="34">
        <v>52607</v>
      </c>
      <c r="C529" s="142" t="str">
        <f t="shared" si="22"/>
        <v>(月)</v>
      </c>
      <c r="D529" s="29" t="s">
        <v>1</v>
      </c>
    </row>
    <row r="530" spans="1:4" x14ac:dyDescent="0.4">
      <c r="A530" s="32">
        <v>3</v>
      </c>
      <c r="B530" s="34">
        <v>52638</v>
      </c>
      <c r="C530" s="142" t="str">
        <f t="shared" si="22"/>
        <v>(木)</v>
      </c>
      <c r="D530" s="29" t="s">
        <v>2</v>
      </c>
    </row>
    <row r="531" spans="1:4" x14ac:dyDescent="0.4">
      <c r="A531" s="32">
        <v>4</v>
      </c>
      <c r="B531" s="34">
        <v>52650</v>
      </c>
      <c r="C531" s="142" t="str">
        <f t="shared" si="22"/>
        <v>(火)</v>
      </c>
      <c r="D531" s="29" t="s">
        <v>3</v>
      </c>
    </row>
    <row r="532" spans="1:4" x14ac:dyDescent="0.4">
      <c r="A532" s="32">
        <v>5</v>
      </c>
      <c r="B532" s="34">
        <v>52676</v>
      </c>
      <c r="C532" s="142" t="str">
        <f t="shared" si="22"/>
        <v>(日)</v>
      </c>
      <c r="D532" s="29" t="s">
        <v>4</v>
      </c>
    </row>
    <row r="533" spans="1:4" x14ac:dyDescent="0.4">
      <c r="A533" s="32">
        <v>6</v>
      </c>
      <c r="B533" s="34">
        <v>52677</v>
      </c>
      <c r="C533" s="142" t="str">
        <f t="shared" si="22"/>
        <v>(月)</v>
      </c>
      <c r="D533" s="38" t="s">
        <v>49</v>
      </c>
    </row>
    <row r="534" spans="1:4" x14ac:dyDescent="0.4">
      <c r="A534" s="32">
        <v>7</v>
      </c>
      <c r="B534" s="34">
        <v>52716</v>
      </c>
      <c r="C534" s="142" t="str">
        <f t="shared" si="22"/>
        <v>(金)</v>
      </c>
      <c r="D534" s="29" t="s">
        <v>5</v>
      </c>
    </row>
    <row r="535" spans="1:4" x14ac:dyDescent="0.4">
      <c r="A535" s="32">
        <v>8</v>
      </c>
      <c r="B535" s="34">
        <v>52720</v>
      </c>
      <c r="C535" s="142" t="str">
        <f t="shared" si="22"/>
        <v>(火)</v>
      </c>
      <c r="D535" s="29" t="s">
        <v>6</v>
      </c>
    </row>
    <row r="536" spans="1:4" x14ac:dyDescent="0.4">
      <c r="A536" s="32">
        <v>9</v>
      </c>
      <c r="B536" s="34">
        <v>52721</v>
      </c>
      <c r="C536" s="142" t="str">
        <f t="shared" si="22"/>
        <v>(水)</v>
      </c>
      <c r="D536" s="29" t="s">
        <v>7</v>
      </c>
    </row>
    <row r="537" spans="1:4" x14ac:dyDescent="0.4">
      <c r="A537" s="32">
        <v>10</v>
      </c>
      <c r="B537" s="34">
        <v>52722</v>
      </c>
      <c r="C537" s="142" t="str">
        <f t="shared" si="22"/>
        <v>(木)</v>
      </c>
      <c r="D537" s="29" t="s">
        <v>8</v>
      </c>
    </row>
    <row r="538" spans="1:4" x14ac:dyDescent="0.4">
      <c r="A538" s="32">
        <v>11</v>
      </c>
      <c r="B538" s="34">
        <v>52796</v>
      </c>
      <c r="C538" s="142" t="str">
        <f t="shared" si="22"/>
        <v>(月)</v>
      </c>
      <c r="D538" s="29" t="s">
        <v>9</v>
      </c>
    </row>
    <row r="539" spans="1:4" x14ac:dyDescent="0.4">
      <c r="A539" s="32">
        <v>12</v>
      </c>
      <c r="B539" s="34">
        <v>52820</v>
      </c>
      <c r="C539" s="142" t="str">
        <f t="shared" si="22"/>
        <v>(木)</v>
      </c>
      <c r="D539" s="29" t="s">
        <v>10</v>
      </c>
    </row>
    <row r="540" spans="1:4" x14ac:dyDescent="0.4">
      <c r="A540" s="32">
        <v>13</v>
      </c>
      <c r="B540" s="34">
        <v>52859</v>
      </c>
      <c r="C540" s="142" t="str">
        <f t="shared" si="22"/>
        <v>(月)</v>
      </c>
      <c r="D540" s="29" t="s">
        <v>11</v>
      </c>
    </row>
    <row r="541" spans="1:4" x14ac:dyDescent="0.4">
      <c r="A541" s="32">
        <v>14</v>
      </c>
      <c r="B541" s="34">
        <v>52862</v>
      </c>
      <c r="C541" s="142" t="str">
        <f t="shared" si="22"/>
        <v>(木)</v>
      </c>
      <c r="D541" s="29" t="s">
        <v>12</v>
      </c>
    </row>
    <row r="542" spans="1:4" x14ac:dyDescent="0.4">
      <c r="A542" s="32">
        <v>15</v>
      </c>
      <c r="B542" s="34">
        <v>52880</v>
      </c>
      <c r="C542" s="142" t="str">
        <f t="shared" si="22"/>
        <v>(月)</v>
      </c>
      <c r="D542" s="29" t="s">
        <v>13</v>
      </c>
    </row>
    <row r="543" spans="1:4" x14ac:dyDescent="0.4">
      <c r="A543" s="32">
        <v>16</v>
      </c>
      <c r="B543" s="34">
        <v>52904</v>
      </c>
      <c r="C543" s="142" t="str">
        <f t="shared" si="22"/>
        <v>(木)</v>
      </c>
      <c r="D543" s="29" t="s">
        <v>14</v>
      </c>
    </row>
    <row r="544" spans="1:4" x14ac:dyDescent="0.4">
      <c r="A544" s="32">
        <v>17</v>
      </c>
      <c r="B544" s="34">
        <v>52924</v>
      </c>
      <c r="C544" s="142" t="str">
        <f t="shared" si="22"/>
        <v>(水)</v>
      </c>
      <c r="D544" s="29" t="s">
        <v>15</v>
      </c>
    </row>
    <row r="545" spans="1:4" x14ac:dyDescent="0.4">
      <c r="A545" s="37"/>
      <c r="B545" s="34">
        <v>52962</v>
      </c>
      <c r="C545" s="142" t="str">
        <f>TEXT(B545,"(aaa)")</f>
        <v>(土)</v>
      </c>
      <c r="D545" s="19" t="s">
        <v>81</v>
      </c>
    </row>
    <row r="546" spans="1:4" x14ac:dyDescent="0.4">
      <c r="A546" s="32">
        <v>1</v>
      </c>
      <c r="B546" s="34">
        <v>52963</v>
      </c>
      <c r="C546" s="142" t="str">
        <f t="shared" si="22"/>
        <v>(日)</v>
      </c>
      <c r="D546" s="29" t="s">
        <v>0</v>
      </c>
    </row>
    <row r="547" spans="1:4" x14ac:dyDescent="0.4">
      <c r="A547" s="32">
        <v>2</v>
      </c>
      <c r="B547" s="34">
        <v>52964</v>
      </c>
      <c r="C547" s="142" t="str">
        <f t="shared" si="22"/>
        <v>(月)</v>
      </c>
      <c r="D547" s="38" t="s">
        <v>49</v>
      </c>
    </row>
    <row r="548" spans="1:4" x14ac:dyDescent="0.4">
      <c r="A548" s="32"/>
      <c r="B548" s="34">
        <v>52965</v>
      </c>
      <c r="C548" s="142" t="str">
        <f t="shared" si="22"/>
        <v>(火)</v>
      </c>
      <c r="D548" s="19" t="s">
        <v>79</v>
      </c>
    </row>
    <row r="549" spans="1:4" x14ac:dyDescent="0.4">
      <c r="A549" s="32">
        <v>3</v>
      </c>
      <c r="B549" s="34">
        <v>52971</v>
      </c>
      <c r="C549" s="142" t="str">
        <f t="shared" si="22"/>
        <v>(月)</v>
      </c>
      <c r="D549" s="29" t="s">
        <v>1</v>
      </c>
    </row>
    <row r="550" spans="1:4" x14ac:dyDescent="0.4">
      <c r="A550" s="32">
        <v>4</v>
      </c>
      <c r="B550" s="34">
        <v>53004</v>
      </c>
      <c r="C550" s="142" t="str">
        <f t="shared" si="22"/>
        <v>(土)</v>
      </c>
      <c r="D550" s="29" t="s">
        <v>2</v>
      </c>
    </row>
    <row r="551" spans="1:4" x14ac:dyDescent="0.4">
      <c r="A551" s="32">
        <v>5</v>
      </c>
      <c r="B551" s="34">
        <v>53016</v>
      </c>
      <c r="C551" s="142" t="str">
        <f t="shared" si="22"/>
        <v>(木)</v>
      </c>
      <c r="D551" s="29" t="s">
        <v>3</v>
      </c>
    </row>
    <row r="552" spans="1:4" x14ac:dyDescent="0.4">
      <c r="A552" s="32">
        <v>6</v>
      </c>
      <c r="B552" s="34">
        <v>53041</v>
      </c>
      <c r="C552" s="142" t="str">
        <f t="shared" si="22"/>
        <v>(月)</v>
      </c>
      <c r="D552" s="29" t="s">
        <v>4</v>
      </c>
    </row>
    <row r="553" spans="1:4" x14ac:dyDescent="0.4">
      <c r="A553" s="32">
        <v>7</v>
      </c>
      <c r="B553" s="34">
        <v>53081</v>
      </c>
      <c r="C553" s="142" t="str">
        <f t="shared" si="22"/>
        <v>(土)</v>
      </c>
      <c r="D553" s="29" t="s">
        <v>5</v>
      </c>
    </row>
    <row r="554" spans="1:4" x14ac:dyDescent="0.4">
      <c r="A554" s="32">
        <v>8</v>
      </c>
      <c r="B554" s="34">
        <v>53085</v>
      </c>
      <c r="C554" s="142" t="str">
        <f t="shared" si="22"/>
        <v>(水)</v>
      </c>
      <c r="D554" s="29" t="s">
        <v>6</v>
      </c>
    </row>
    <row r="555" spans="1:4" x14ac:dyDescent="0.4">
      <c r="A555" s="32">
        <v>9</v>
      </c>
      <c r="B555" s="34">
        <v>53086</v>
      </c>
      <c r="C555" s="142" t="str">
        <f t="shared" si="22"/>
        <v>(木)</v>
      </c>
      <c r="D555" s="29" t="s">
        <v>7</v>
      </c>
    </row>
    <row r="556" spans="1:4" x14ac:dyDescent="0.4">
      <c r="A556" s="32">
        <v>10</v>
      </c>
      <c r="B556" s="34">
        <v>53087</v>
      </c>
      <c r="C556" s="142" t="str">
        <f t="shared" si="22"/>
        <v>(金)</v>
      </c>
      <c r="D556" s="29" t="s">
        <v>8</v>
      </c>
    </row>
    <row r="557" spans="1:4" x14ac:dyDescent="0.4">
      <c r="A557" s="32">
        <v>11</v>
      </c>
      <c r="B557" s="34">
        <v>53160</v>
      </c>
      <c r="C557" s="142" t="str">
        <f t="shared" si="22"/>
        <v>(月)</v>
      </c>
      <c r="D557" s="29" t="s">
        <v>9</v>
      </c>
    </row>
    <row r="558" spans="1:4" x14ac:dyDescent="0.4">
      <c r="A558" s="32">
        <v>12</v>
      </c>
      <c r="B558" s="34">
        <v>53185</v>
      </c>
      <c r="C558" s="142" t="str">
        <f t="shared" si="22"/>
        <v>(金)</v>
      </c>
      <c r="D558" s="29" t="s">
        <v>10</v>
      </c>
    </row>
    <row r="559" spans="1:4" x14ac:dyDescent="0.4">
      <c r="A559" s="32">
        <v>13</v>
      </c>
      <c r="B559" s="34">
        <v>53223</v>
      </c>
      <c r="C559" s="142" t="str">
        <f t="shared" si="22"/>
        <v>(月)</v>
      </c>
      <c r="D559" s="29" t="s">
        <v>11</v>
      </c>
    </row>
    <row r="560" spans="1:4" x14ac:dyDescent="0.4">
      <c r="A560" s="32">
        <v>14</v>
      </c>
      <c r="B560" s="34">
        <v>53227</v>
      </c>
      <c r="C560" s="142" t="str">
        <f t="shared" si="22"/>
        <v>(金)</v>
      </c>
      <c r="D560" s="29" t="s">
        <v>12</v>
      </c>
    </row>
    <row r="561" spans="1:4" x14ac:dyDescent="0.4">
      <c r="A561" s="32">
        <v>15</v>
      </c>
      <c r="B561" s="34">
        <v>53244</v>
      </c>
      <c r="C561" s="142" t="str">
        <f t="shared" si="22"/>
        <v>(月)</v>
      </c>
      <c r="D561" s="29" t="s">
        <v>13</v>
      </c>
    </row>
    <row r="562" spans="1:4" x14ac:dyDescent="0.4">
      <c r="A562" s="32">
        <v>16</v>
      </c>
      <c r="B562" s="34">
        <v>53269</v>
      </c>
      <c r="C562" s="142" t="str">
        <f t="shared" si="22"/>
        <v>(金)</v>
      </c>
      <c r="D562" s="29" t="s">
        <v>14</v>
      </c>
    </row>
    <row r="563" spans="1:4" x14ac:dyDescent="0.4">
      <c r="A563" s="37">
        <v>17</v>
      </c>
      <c r="B563" s="34">
        <v>53289</v>
      </c>
      <c r="C563" s="142" t="str">
        <f>TEXT(B563,"(aaa)")</f>
        <v>(木)</v>
      </c>
      <c r="D563" s="29" t="s">
        <v>15</v>
      </c>
    </row>
    <row r="564" spans="1:4" ht="19.5" thickBot="1" x14ac:dyDescent="0.45">
      <c r="A564" s="32"/>
      <c r="B564" s="35">
        <v>53327</v>
      </c>
      <c r="C564" s="142" t="str">
        <f>TEXT(B564,"(aaa)")</f>
        <v>(日)</v>
      </c>
      <c r="D564" s="19" t="s">
        <v>81</v>
      </c>
    </row>
    <row r="565" spans="1:4" ht="19.5" thickTop="1" x14ac:dyDescent="0.4">
      <c r="A565" s="32"/>
      <c r="B565" s="13"/>
      <c r="C565" s="143"/>
      <c r="D565" s="29"/>
    </row>
    <row r="566" spans="1:4" x14ac:dyDescent="0.4">
      <c r="A566" s="32"/>
      <c r="B566" s="13"/>
      <c r="C566" s="143"/>
      <c r="D566" s="29"/>
    </row>
    <row r="567" spans="1:4" x14ac:dyDescent="0.4">
      <c r="A567" s="32"/>
      <c r="B567" s="13"/>
      <c r="C567" s="143"/>
      <c r="D567" s="29"/>
    </row>
  </sheetData>
  <sheetProtection sheet="1" objects="1" scenarios="1"/>
  <phoneticPr fontId="1"/>
  <conditionalFormatting sqref="F3:L7">
    <cfRule type="expression" dxfId="29" priority="26">
      <formula>MONTH(F3)&lt;&gt;MONTH($F$1)</formula>
    </cfRule>
  </conditionalFormatting>
  <conditionalFormatting sqref="N3:T7">
    <cfRule type="expression" dxfId="0" priority="23">
      <formula>MONTH(N3)&lt;&gt;MONTH($N$1)</formula>
    </cfRule>
  </conditionalFormatting>
  <conditionalFormatting sqref="V3:AB7">
    <cfRule type="expression" dxfId="28" priority="20">
      <formula>MONTH(V3)&lt;&gt;MONTH($V$1)</formula>
    </cfRule>
  </conditionalFormatting>
  <conditionalFormatting sqref="AD3:AJ7">
    <cfRule type="expression" dxfId="27" priority="17">
      <formula>MONTH(AD3)&lt;&gt;MONTH($AD$1)</formula>
    </cfRule>
  </conditionalFormatting>
  <conditionalFormatting sqref="F11:L15">
    <cfRule type="expression" dxfId="26" priority="25">
      <formula>MONTH(F11)&lt;&gt;MONTH($F$9)</formula>
    </cfRule>
  </conditionalFormatting>
  <conditionalFormatting sqref="N11:T15">
    <cfRule type="expression" dxfId="25" priority="22">
      <formula>MONTH(N11)&lt;&gt;MONTH($N$9)</formula>
    </cfRule>
  </conditionalFormatting>
  <conditionalFormatting sqref="V11:AB15">
    <cfRule type="expression" dxfId="24" priority="19">
      <formula>MONTH(V11)&lt;&gt;MONTH($V$9)</formula>
    </cfRule>
  </conditionalFormatting>
  <conditionalFormatting sqref="AD11:AJ15">
    <cfRule type="expression" dxfId="23" priority="16">
      <formula>MONTH(AD11)&lt;&gt;MONTH($AD$9)</formula>
    </cfRule>
  </conditionalFormatting>
  <conditionalFormatting sqref="AD19:AJ23">
    <cfRule type="expression" dxfId="22" priority="15">
      <formula>MONTH(AD19)&lt;&gt;MONTH($AD$17)</formula>
    </cfRule>
  </conditionalFormatting>
  <conditionalFormatting sqref="V19:AB23">
    <cfRule type="expression" dxfId="21" priority="18">
      <formula>MONTH(V19)&lt;&gt;MONTH($V$17)</formula>
    </cfRule>
  </conditionalFormatting>
  <conditionalFormatting sqref="N19:T23">
    <cfRule type="expression" dxfId="20" priority="21">
      <formula>MONTH(N19)&lt;&gt;MONTH($N$17)</formula>
    </cfRule>
  </conditionalFormatting>
  <conditionalFormatting sqref="F19:L23">
    <cfRule type="expression" dxfId="19" priority="24">
      <formula>MONTH(F19)&lt;&gt;MONTH($F$17)</formula>
    </cfRule>
  </conditionalFormatting>
  <conditionalFormatting sqref="F3:AJ24">
    <cfRule type="expression" dxfId="18" priority="27">
      <formula>IF(COUNTIF(holiday,F3)=1,ISBLANK(INDEX(holidaytype,MATCH(F3,holiday,0),1)),FALSE)</formula>
    </cfRule>
    <cfRule type="expression" dxfId="17" priority="28">
      <formula>IF(COUNTIF(holiday,F3)=1,ISNUMBER(INDEX(holidaytype,MATCH(F3,holiday,0),1)),FALSE)</formula>
    </cfRule>
  </conditionalFormatting>
  <conditionalFormatting sqref="F8:L8">
    <cfRule type="expression" dxfId="16" priority="14">
      <formula>MONTH(F8)&lt;&gt;MONTH($F$1)</formula>
    </cfRule>
  </conditionalFormatting>
  <conditionalFormatting sqref="N8:T8">
    <cfRule type="expression" dxfId="15" priority="11">
      <formula>MONTH(N8)&lt;&gt;MONTH($N$1)</formula>
    </cfRule>
  </conditionalFormatting>
  <conditionalFormatting sqref="F16:L16">
    <cfRule type="expression" dxfId="14" priority="13">
      <formula>MONTH(F16)&lt;&gt;MONTH($F$9)</formula>
    </cfRule>
  </conditionalFormatting>
  <conditionalFormatting sqref="F24:L24">
    <cfRule type="expression" dxfId="13" priority="12">
      <formula>MONTH(F24)&lt;&gt;MONTH($F$17)</formula>
    </cfRule>
  </conditionalFormatting>
  <conditionalFormatting sqref="N16:T16">
    <cfRule type="expression" dxfId="12" priority="10">
      <formula>MONTH(N16)&lt;&gt;MONTH($N$9)</formula>
    </cfRule>
  </conditionalFormatting>
  <conditionalFormatting sqref="N24:T24">
    <cfRule type="expression" dxfId="11" priority="9">
      <formula>MONTH(N24)&lt;&gt;MONTH($N$17)</formula>
    </cfRule>
  </conditionalFormatting>
  <conditionalFormatting sqref="V8:AB8">
    <cfRule type="expression" dxfId="10" priority="8">
      <formula>MONTH(V8)&lt;&gt;MONTH($V$1)</formula>
    </cfRule>
  </conditionalFormatting>
  <conditionalFormatting sqref="V16:AB16">
    <cfRule type="expression" dxfId="9" priority="7">
      <formula>MONTH(V16)&lt;&gt;MONTH($V$9)</formula>
    </cfRule>
  </conditionalFormatting>
  <conditionalFormatting sqref="V24:AB24">
    <cfRule type="expression" dxfId="8" priority="6">
      <formula>MONTH(V24)&lt;&gt;MONTH($V$17)</formula>
    </cfRule>
  </conditionalFormatting>
  <conditionalFormatting sqref="AD8:AJ8">
    <cfRule type="expression" dxfId="7" priority="5">
      <formula>MONTH(AD8)&lt;&gt;MONTH($AD$1)</formula>
    </cfRule>
  </conditionalFormatting>
  <conditionalFormatting sqref="AD16:AJ16">
    <cfRule type="expression" dxfId="6" priority="4">
      <formula>MONTH(AD16)&lt;&gt;MONTH($AD$9)</formula>
    </cfRule>
  </conditionalFormatting>
  <conditionalFormatting sqref="AD24:AJ24">
    <cfRule type="expression" dxfId="5" priority="3">
      <formula>MONTH(AD24)&lt;&gt;MONTH($AD$17)</formula>
    </cfRule>
  </conditionalFormatting>
  <conditionalFormatting sqref="F2:AJ24 B4:B567">
    <cfRule type="expression" dxfId="4" priority="29">
      <formula>WEEKDAY(B2,1)=7</formula>
    </cfRule>
    <cfRule type="expression" dxfId="3" priority="30">
      <formula>WEEKDAY(B2,1)=1</formula>
    </cfRule>
  </conditionalFormatting>
  <conditionalFormatting sqref="F2:AJ2 F10:AJ10 F18:AJ18">
    <cfRule type="expression" dxfId="2" priority="1">
      <formula>F2="日"</formula>
    </cfRule>
    <cfRule type="expression" dxfId="1" priority="2">
      <formula>F2="土"</formula>
    </cfRule>
  </conditionalFormatting>
  <dataValidations count="4">
    <dataValidation type="list" allowBlank="1" showErrorMessage="1" errorTitle="入力値エラー" error="正しい数値を入力してください" sqref="C2" xr:uid="{C67026D0-AA21-4BEB-A271-539FB09AC742}">
      <formula1>"日曜日,月曜日,火曜日,水曜日,木曜日,金曜日,土曜日"</formula1>
    </dataValidation>
    <dataValidation allowBlank="1" showErrorMessage="1" errorTitle="入力値エラー" error="正しい年数を入れてください" sqref="C1" xr:uid="{5A60A9DC-973C-4151-B6BC-BB2F93BB2F6E}"/>
    <dataValidation type="list" imeMode="disabled" allowBlank="1" showErrorMessage="1" errorTitle="入力値エラー" error="正しい年数を入れてください" sqref="B1" xr:uid="{3E71C03F-D359-4B20-91F8-7CCDA9DE0993}">
      <formula1>"2019,2020,2021,2022,2023,2024,2025,2026,2027,2028,2029,2030,2031,2032,2033,2034,2035,2036,2037,2038,2039,2040,2041,2042,2043,2044,2045"</formula1>
    </dataValidation>
    <dataValidation imeMode="disabled" allowBlank="1" showErrorMessage="1" errorTitle="入力値エラー" error="正しい年数を入れてください" sqref="A1" xr:uid="{9FB6E85E-5425-4E62-9DEA-45F1E52B264C}"/>
  </dataValidations>
  <hyperlinks>
    <hyperlink ref="AL12" r:id="rId1" xr:uid="{68C276CB-220F-48A0-93B3-AC67379C376A}"/>
  </hyperlinks>
  <pageMargins left="0.7" right="0.7" top="0.75" bottom="0.75" header="0.3" footer="0.3"/>
  <pageSetup paperSize="9" orientation="portrait" horizontalDpi="4294967293" r:id="rId2"/>
  <ignoredErrors>
    <ignoredError sqref="C4:C6 C23:C27 C22 C19:C21 C18 C7:C17 C546:C562 C526:C544 C505:C524 C483:C503 C461:C481 C441:C459 C422:C439 C403:C420 C382:C401 C361:C380 C339:C359 C320:C337 C300:C318 C280:C298 C258:C278 C236:C256 C214:C234 C195:C212 C175:C193 C154:C173 C132:C152 C108:C130 C89:C106 C70:C87 C50:C68 C29:C48 C28 C49 C69 C88 C107 C131 C153 C174 C194 C213 C235 C257 C279 C299 C319 C338 C360 C381 C402 C421 C440 C460 C482 C504 C525 C545 C563:C564" unlockedFormula="1"/>
  </ignoredErrors>
  <drawing r:id="rId3"/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リボ払い試算表</vt:lpstr>
      <vt:lpstr>支払日テーブル</vt:lpstr>
      <vt:lpstr>休日テーブル</vt:lpstr>
      <vt:lpstr>holiday</vt:lpstr>
      <vt:lpstr>holidaytype</vt:lpstr>
      <vt:lpstr>payment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浜口謙二</cp:lastModifiedBy>
  <dcterms:created xsi:type="dcterms:W3CDTF">2021-07-31T06:56:44Z</dcterms:created>
  <dcterms:modified xsi:type="dcterms:W3CDTF">2021-07-31T11:27:34Z</dcterms:modified>
</cp:coreProperties>
</file>